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dminPlans\HOME 2024\"/>
    </mc:Choice>
  </mc:AlternateContent>
  <bookViews>
    <workbookView xWindow="0" yWindow="0" windowWidth="23040" windowHeight="8910" tabRatio="889" firstSheet="5"/>
  </bookViews>
  <sheets>
    <sheet name="General Instructions" sheetId="10" r:id="rId1"/>
    <sheet name="Selection of Method" sheetId="9" r:id="rId2"/>
    <sheet name="Proration Method - HOME" sheetId="2" r:id="rId3"/>
    <sheet name="Proration Method - HTF (Float)" sheetId="11" r:id="rId4"/>
    <sheet name="Standard Method-HTF if FIXED" sheetId="4" r:id="rId5"/>
    <sheet name="Ineligible" sheetId="12" r:id="rId6"/>
    <sheet name="Proration Method - $ Needed" sheetId="3" r:id="rId7"/>
    <sheet name="Hybrid Method - $ Needed" sheetId="5" r:id="rId8"/>
  </sheets>
  <definedNames>
    <definedName name="Address">'Selection of Method'!$D$5</definedName>
    <definedName name="Name">'Selection of Method'!$D$4</definedName>
    <definedName name="_xlnm.Print_Area" localSheetId="7">'Hybrid Method - $ Needed'!$A$2:$I$66</definedName>
    <definedName name="_xlnm.Print_Area" localSheetId="6">'Proration Method - $ Needed'!$A$2:$H$54</definedName>
    <definedName name="_xlnm.Print_Area" localSheetId="2">'Proration Method - HOME'!$A$2:$J$54</definedName>
    <definedName name="_xlnm.Print_Area" localSheetId="3">'Proration Method - HTF (Float)'!$A$2:$J$54</definedName>
    <definedName name="_xlnm.Print_Area" localSheetId="1">'Selection of Method'!$A$2:$L$42</definedName>
    <definedName name="_xlnm.Print_Area" localSheetId="4">'Standard Method-HTF if FIXED'!$A$2:$H$62</definedName>
    <definedName name="ReviewDate">'Selection of Method'!$D$6</definedName>
    <definedName name="TotSqFt">'Selection of Method'!$F$23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1" l="1"/>
  <c r="J38" i="11"/>
  <c r="G36" i="11"/>
  <c r="D36" i="11"/>
  <c r="C36" i="11"/>
  <c r="B36" i="11"/>
  <c r="G35" i="11"/>
  <c r="D35" i="11"/>
  <c r="C35" i="11"/>
  <c r="B35" i="11"/>
  <c r="G34" i="11"/>
  <c r="D34" i="11"/>
  <c r="F70" i="11" s="1"/>
  <c r="C34" i="11"/>
  <c r="B34" i="11"/>
  <c r="G33" i="11"/>
  <c r="D33" i="11"/>
  <c r="G69" i="11" s="1"/>
  <c r="C33" i="11"/>
  <c r="B33" i="11"/>
  <c r="G32" i="11"/>
  <c r="D32" i="11"/>
  <c r="C32" i="11"/>
  <c r="B32" i="11"/>
  <c r="G31" i="11"/>
  <c r="D31" i="11"/>
  <c r="I67" i="11" s="1"/>
  <c r="C31" i="11"/>
  <c r="B31" i="11"/>
  <c r="G30" i="11"/>
  <c r="D30" i="11"/>
  <c r="F66" i="11" s="1"/>
  <c r="C30" i="11"/>
  <c r="B30" i="11"/>
  <c r="G29" i="11"/>
  <c r="D29" i="11"/>
  <c r="C29" i="11"/>
  <c r="B29" i="11"/>
  <c r="G28" i="11"/>
  <c r="D28" i="11"/>
  <c r="C28" i="11"/>
  <c r="B28" i="11"/>
  <c r="G27" i="11"/>
  <c r="D27" i="11"/>
  <c r="I63" i="11" s="1"/>
  <c r="C27" i="11"/>
  <c r="B27" i="11"/>
  <c r="J20" i="11"/>
  <c r="J23" i="11" s="1"/>
  <c r="K18" i="11"/>
  <c r="C6" i="11"/>
  <c r="C5" i="11"/>
  <c r="C4" i="11"/>
  <c r="I71" i="11" l="1"/>
  <c r="H71" i="11"/>
  <c r="G71" i="11"/>
  <c r="F71" i="11"/>
  <c r="H72" i="11"/>
  <c r="I72" i="11"/>
  <c r="G72" i="11"/>
  <c r="F72" i="11"/>
  <c r="F64" i="11"/>
  <c r="I64" i="11"/>
  <c r="G70" i="11"/>
  <c r="I70" i="11"/>
  <c r="I69" i="11"/>
  <c r="F69" i="11"/>
  <c r="F68" i="11"/>
  <c r="G68" i="11"/>
  <c r="I68" i="11"/>
  <c r="F67" i="11"/>
  <c r="G67" i="11"/>
  <c r="H67" i="11"/>
  <c r="H66" i="11"/>
  <c r="G66" i="11"/>
  <c r="I66" i="11"/>
  <c r="F65" i="11"/>
  <c r="H63" i="11"/>
  <c r="E36" i="11"/>
  <c r="F36" i="11" s="1"/>
  <c r="E72" i="11" s="1"/>
  <c r="E35" i="11"/>
  <c r="F35" i="11" s="1"/>
  <c r="E71" i="11" s="1"/>
  <c r="E34" i="11"/>
  <c r="F34" i="11" s="1"/>
  <c r="E70" i="11" s="1"/>
  <c r="E33" i="11"/>
  <c r="F33" i="11" s="1"/>
  <c r="E69" i="11" s="1"/>
  <c r="E32" i="11"/>
  <c r="F32" i="11" s="1"/>
  <c r="E68" i="11" s="1"/>
  <c r="E31" i="11"/>
  <c r="F31" i="11" s="1"/>
  <c r="E67" i="11" s="1"/>
  <c r="E30" i="11"/>
  <c r="F30" i="11" s="1"/>
  <c r="E66" i="11" s="1"/>
  <c r="E29" i="11"/>
  <c r="F29" i="11" s="1"/>
  <c r="H65" i="11" s="1"/>
  <c r="E28" i="11"/>
  <c r="F28" i="11" s="1"/>
  <c r="E27" i="11"/>
  <c r="F27" i="11" s="1"/>
  <c r="F63" i="11" s="1"/>
  <c r="E63" i="11"/>
  <c r="G64" i="11" l="1"/>
  <c r="E64" i="11"/>
  <c r="I65" i="11"/>
  <c r="I74" i="11" s="1"/>
  <c r="B47" i="11" s="1"/>
  <c r="F47" i="11" s="1"/>
  <c r="H64" i="11"/>
  <c r="G63" i="11"/>
  <c r="H70" i="11"/>
  <c r="H69" i="11"/>
  <c r="H68" i="11"/>
  <c r="E65" i="11"/>
  <c r="E74" i="11" s="1"/>
  <c r="B43" i="11" s="1"/>
  <c r="F43" i="11" s="1"/>
  <c r="F74" i="11"/>
  <c r="B44" i="11" s="1"/>
  <c r="F44" i="11" s="1"/>
  <c r="G65" i="11"/>
  <c r="H74" i="11" l="1"/>
  <c r="B46" i="11" s="1"/>
  <c r="F46" i="11" s="1"/>
  <c r="G74" i="11"/>
  <c r="B45" i="11" s="1"/>
  <c r="F45" i="11" s="1"/>
  <c r="B55" i="4"/>
  <c r="B54" i="4"/>
  <c r="B53" i="4"/>
  <c r="B52" i="4"/>
  <c r="B51" i="4"/>
  <c r="J48" i="11" l="1"/>
  <c r="J53" i="11" s="1"/>
  <c r="M21" i="9"/>
  <c r="M20" i="9"/>
  <c r="M19" i="9"/>
  <c r="M18" i="9"/>
  <c r="M17" i="9"/>
  <c r="M16" i="9"/>
  <c r="M15" i="9"/>
  <c r="M14" i="9"/>
  <c r="M13" i="9"/>
  <c r="M12" i="9"/>
  <c r="J33" i="5" l="1"/>
  <c r="I32" i="3"/>
  <c r="K18" i="2"/>
  <c r="I18" i="4"/>
  <c r="N12" i="9" l="1"/>
  <c r="P28" i="5" l="1"/>
  <c r="N31" i="9" l="1"/>
  <c r="E25" i="5" l="1"/>
  <c r="E24" i="5"/>
  <c r="E23" i="5"/>
  <c r="E22" i="5"/>
  <c r="E21" i="5"/>
  <c r="E20" i="5"/>
  <c r="E19" i="5"/>
  <c r="E18" i="5"/>
  <c r="E17" i="5"/>
  <c r="C5" i="4" l="1"/>
  <c r="C4" i="4"/>
  <c r="C3" i="4"/>
  <c r="C5" i="5"/>
  <c r="C4" i="5"/>
  <c r="C5" i="3"/>
  <c r="C4" i="3"/>
  <c r="C6" i="5"/>
  <c r="C6" i="3"/>
  <c r="C6" i="2"/>
  <c r="C5" i="2"/>
  <c r="C4" i="2"/>
  <c r="F25" i="5"/>
  <c r="C25" i="5"/>
  <c r="B25" i="5"/>
  <c r="J25" i="5" s="1"/>
  <c r="F24" i="5"/>
  <c r="C24" i="5"/>
  <c r="B24" i="5"/>
  <c r="J24" i="5" s="1"/>
  <c r="F23" i="5"/>
  <c r="C23" i="5"/>
  <c r="B23" i="5"/>
  <c r="J23" i="5" s="1"/>
  <c r="F22" i="5"/>
  <c r="C22" i="5"/>
  <c r="B22" i="5"/>
  <c r="J22" i="5" s="1"/>
  <c r="F21" i="5"/>
  <c r="C21" i="5"/>
  <c r="B21" i="5"/>
  <c r="J21" i="5" s="1"/>
  <c r="F20" i="5"/>
  <c r="C20" i="5"/>
  <c r="B20" i="5"/>
  <c r="J20" i="5" s="1"/>
  <c r="F19" i="5"/>
  <c r="C19" i="5"/>
  <c r="B19" i="5"/>
  <c r="J19" i="5" s="1"/>
  <c r="F18" i="5"/>
  <c r="C18" i="5"/>
  <c r="B18" i="5"/>
  <c r="J18" i="5" s="1"/>
  <c r="F17" i="5"/>
  <c r="C17" i="5"/>
  <c r="B17" i="5"/>
  <c r="J17" i="5" s="1"/>
  <c r="F16" i="5"/>
  <c r="E16" i="5"/>
  <c r="C16" i="5"/>
  <c r="B16" i="5"/>
  <c r="J16" i="5" s="1"/>
  <c r="H18" i="5" l="1"/>
  <c r="H22" i="5"/>
  <c r="H16" i="5"/>
  <c r="P29" i="5"/>
  <c r="P30" i="5" s="1"/>
  <c r="P25" i="5" s="1"/>
  <c r="H17" i="5"/>
  <c r="H21" i="5"/>
  <c r="H25" i="5"/>
  <c r="H20" i="5"/>
  <c r="H24" i="5"/>
  <c r="H19" i="5"/>
  <c r="H23" i="5"/>
  <c r="O21" i="9"/>
  <c r="O20" i="9"/>
  <c r="O19" i="9"/>
  <c r="O18" i="9"/>
  <c r="O17" i="9"/>
  <c r="O16" i="9"/>
  <c r="O15" i="9"/>
  <c r="O14" i="9"/>
  <c r="O13" i="9"/>
  <c r="O12" i="9"/>
  <c r="R25" i="5" l="1"/>
  <c r="Q25" i="5"/>
  <c r="P16" i="5"/>
  <c r="P18" i="5"/>
  <c r="P21" i="5"/>
  <c r="P24" i="5"/>
  <c r="P23" i="5"/>
  <c r="P17" i="5"/>
  <c r="P20" i="5"/>
  <c r="P19" i="5"/>
  <c r="P22" i="5"/>
  <c r="O22" i="9"/>
  <c r="F23" i="9" s="1"/>
  <c r="E24" i="3"/>
  <c r="D24" i="3"/>
  <c r="C24" i="3"/>
  <c r="B24" i="3"/>
  <c r="I24" i="3" s="1"/>
  <c r="E23" i="3"/>
  <c r="D23" i="3"/>
  <c r="C23" i="3"/>
  <c r="B23" i="3"/>
  <c r="I23" i="3" s="1"/>
  <c r="E22" i="3"/>
  <c r="D22" i="3"/>
  <c r="C22" i="3"/>
  <c r="B22" i="3"/>
  <c r="I22" i="3" s="1"/>
  <c r="E21" i="3"/>
  <c r="D21" i="3"/>
  <c r="C21" i="3"/>
  <c r="B21" i="3"/>
  <c r="I21" i="3" s="1"/>
  <c r="E20" i="3"/>
  <c r="D20" i="3"/>
  <c r="C20" i="3"/>
  <c r="B20" i="3"/>
  <c r="I20" i="3" s="1"/>
  <c r="E19" i="3"/>
  <c r="D19" i="3"/>
  <c r="C19" i="3"/>
  <c r="B19" i="3"/>
  <c r="I19" i="3" s="1"/>
  <c r="E18" i="3"/>
  <c r="D18" i="3"/>
  <c r="C18" i="3"/>
  <c r="B18" i="3"/>
  <c r="I18" i="3" s="1"/>
  <c r="E17" i="3"/>
  <c r="D17" i="3"/>
  <c r="C17" i="3"/>
  <c r="B17" i="3"/>
  <c r="I17" i="3" s="1"/>
  <c r="E16" i="3"/>
  <c r="D16" i="3"/>
  <c r="C16" i="3"/>
  <c r="B16" i="3"/>
  <c r="I16" i="3" s="1"/>
  <c r="E15" i="3"/>
  <c r="D15" i="3"/>
  <c r="C15" i="3"/>
  <c r="B15" i="3"/>
  <c r="I15" i="3" s="1"/>
  <c r="G36" i="2"/>
  <c r="G35" i="2"/>
  <c r="G34" i="2"/>
  <c r="G33" i="2"/>
  <c r="G32" i="2"/>
  <c r="G31" i="2"/>
  <c r="G30" i="2"/>
  <c r="G29" i="2"/>
  <c r="G28" i="2"/>
  <c r="G27" i="2"/>
  <c r="D36" i="2"/>
  <c r="D35" i="2"/>
  <c r="D34" i="2"/>
  <c r="D33" i="2"/>
  <c r="D32" i="2"/>
  <c r="D31" i="2"/>
  <c r="D30" i="2"/>
  <c r="D29" i="2"/>
  <c r="D28" i="2"/>
  <c r="D27" i="2"/>
  <c r="C36" i="2"/>
  <c r="B36" i="2"/>
  <c r="C35" i="2"/>
  <c r="B35" i="2"/>
  <c r="C34" i="2"/>
  <c r="B34" i="2"/>
  <c r="C33" i="2"/>
  <c r="B33" i="2"/>
  <c r="C32" i="2"/>
  <c r="B32" i="2"/>
  <c r="C31" i="2"/>
  <c r="B31" i="2"/>
  <c r="C30" i="2"/>
  <c r="B30" i="2"/>
  <c r="C29" i="2"/>
  <c r="B29" i="2"/>
  <c r="C28" i="2"/>
  <c r="B28" i="2"/>
  <c r="C27" i="2"/>
  <c r="B27" i="2"/>
  <c r="H8" i="4" l="1"/>
  <c r="I8" i="4" s="1"/>
  <c r="K9" i="2"/>
  <c r="H9" i="3"/>
  <c r="I9" i="3" s="1"/>
  <c r="I9" i="5"/>
  <c r="J9" i="5" s="1"/>
  <c r="G18" i="3"/>
  <c r="G20" i="3"/>
  <c r="G22" i="3"/>
  <c r="G23" i="3"/>
  <c r="G19" i="3"/>
  <c r="G21" i="3"/>
  <c r="G24" i="3"/>
  <c r="G15" i="3"/>
  <c r="G16" i="3"/>
  <c r="G17" i="3"/>
  <c r="S25" i="5"/>
  <c r="Q19" i="5"/>
  <c r="R19" i="5"/>
  <c r="Q24" i="5"/>
  <c r="R24" i="5"/>
  <c r="Q20" i="5"/>
  <c r="R20" i="5"/>
  <c r="R21" i="5"/>
  <c r="Q21" i="5"/>
  <c r="R17" i="5"/>
  <c r="Q17" i="5"/>
  <c r="R18" i="5"/>
  <c r="Q18" i="5"/>
  <c r="Q22" i="5"/>
  <c r="R22" i="5"/>
  <c r="R23" i="5"/>
  <c r="Q23" i="5"/>
  <c r="Q16" i="5"/>
  <c r="R16" i="5"/>
  <c r="E62" i="3"/>
  <c r="F62" i="3"/>
  <c r="H62" i="3"/>
  <c r="D62" i="3"/>
  <c r="G62" i="3"/>
  <c r="H63" i="3"/>
  <c r="D63" i="3"/>
  <c r="F63" i="3"/>
  <c r="G63" i="3"/>
  <c r="E63" i="3"/>
  <c r="G64" i="3"/>
  <c r="F64" i="3"/>
  <c r="E64" i="3"/>
  <c r="H64" i="3"/>
  <c r="D64" i="3"/>
  <c r="F65" i="3"/>
  <c r="D65" i="3"/>
  <c r="G65" i="3"/>
  <c r="E65" i="3"/>
  <c r="H65" i="3"/>
  <c r="E66" i="3"/>
  <c r="G66" i="3"/>
  <c r="F66" i="3"/>
  <c r="H66" i="3"/>
  <c r="D66" i="3"/>
  <c r="H67" i="3"/>
  <c r="D67" i="3"/>
  <c r="G67" i="3"/>
  <c r="F67" i="3"/>
  <c r="E67" i="3"/>
  <c r="G68" i="3"/>
  <c r="D68" i="3"/>
  <c r="F68" i="3"/>
  <c r="E68" i="3"/>
  <c r="H68" i="3"/>
  <c r="F69" i="3"/>
  <c r="D69" i="3"/>
  <c r="E69" i="3"/>
  <c r="H69" i="3"/>
  <c r="G69" i="3"/>
  <c r="E70" i="3"/>
  <c r="F70" i="3"/>
  <c r="H70" i="3"/>
  <c r="D70" i="3"/>
  <c r="G70" i="3"/>
  <c r="H71" i="3"/>
  <c r="D71" i="3"/>
  <c r="F71" i="3"/>
  <c r="E71" i="3"/>
  <c r="G71" i="3"/>
  <c r="K9" i="11" l="1"/>
  <c r="J21" i="11"/>
  <c r="G25" i="3"/>
  <c r="H26" i="3" s="1"/>
  <c r="S22" i="5"/>
  <c r="S17" i="5"/>
  <c r="S23" i="5"/>
  <c r="S18" i="5"/>
  <c r="S21" i="5"/>
  <c r="S20" i="5"/>
  <c r="S24" i="5"/>
  <c r="S16" i="5"/>
  <c r="S19" i="5"/>
  <c r="E40" i="9"/>
  <c r="N21" i="9"/>
  <c r="N20" i="9"/>
  <c r="N19" i="9"/>
  <c r="N18" i="9"/>
  <c r="N17" i="9"/>
  <c r="N16" i="9"/>
  <c r="N15" i="9"/>
  <c r="N14" i="9"/>
  <c r="N13" i="9"/>
  <c r="H36" i="11" l="1"/>
  <c r="I36" i="11" s="1"/>
  <c r="H30" i="11"/>
  <c r="I30" i="11" s="1"/>
  <c r="H35" i="11"/>
  <c r="I35" i="11" s="1"/>
  <c r="H29" i="11"/>
  <c r="I29" i="11" s="1"/>
  <c r="H34" i="11"/>
  <c r="I34" i="11" s="1"/>
  <c r="H28" i="11"/>
  <c r="I28" i="11" s="1"/>
  <c r="H33" i="11"/>
  <c r="I33" i="11" s="1"/>
  <c r="H27" i="11"/>
  <c r="I27" i="11" s="1"/>
  <c r="H32" i="11"/>
  <c r="I32" i="11" s="1"/>
  <c r="H31" i="11"/>
  <c r="I31" i="11" s="1"/>
  <c r="S26" i="5"/>
  <c r="H26" i="5" s="1"/>
  <c r="E36" i="9"/>
  <c r="N22" i="9"/>
  <c r="B37" i="9"/>
  <c r="B36" i="9"/>
  <c r="J37" i="11" l="1"/>
  <c r="J39" i="11" s="1"/>
  <c r="J52" i="11" s="1"/>
  <c r="J54" i="11" s="1"/>
  <c r="L22" i="9"/>
  <c r="E42" i="9"/>
  <c r="E41" i="9"/>
  <c r="E37" i="9"/>
  <c r="C48" i="5" l="1"/>
  <c r="C47" i="5"/>
  <c r="C46" i="5"/>
  <c r="C45" i="5"/>
  <c r="C44" i="5"/>
  <c r="C43" i="5"/>
  <c r="D48" i="5"/>
  <c r="D47" i="5"/>
  <c r="D46" i="5"/>
  <c r="F81" i="5" s="1"/>
  <c r="D45" i="5"/>
  <c r="F80" i="5" s="1"/>
  <c r="D44" i="5"/>
  <c r="D43" i="5"/>
  <c r="D42" i="5"/>
  <c r="D41" i="5"/>
  <c r="D40" i="5"/>
  <c r="D39" i="5"/>
  <c r="E48" i="5"/>
  <c r="E47" i="5"/>
  <c r="E46" i="5"/>
  <c r="E45" i="5"/>
  <c r="E44" i="5"/>
  <c r="E43" i="5"/>
  <c r="E42" i="5"/>
  <c r="E41" i="5"/>
  <c r="E40" i="5"/>
  <c r="E39" i="5"/>
  <c r="H83" i="5" l="1"/>
  <c r="H80" i="5"/>
  <c r="G82" i="5"/>
  <c r="G81" i="5"/>
  <c r="E80" i="5"/>
  <c r="E83" i="5"/>
  <c r="H82" i="5"/>
  <c r="I63" i="5" l="1"/>
  <c r="I50" i="5"/>
  <c r="B48" i="5"/>
  <c r="B47" i="5"/>
  <c r="B46" i="5"/>
  <c r="B45" i="5"/>
  <c r="G80" i="5" s="1"/>
  <c r="E79" i="5"/>
  <c r="B44" i="5"/>
  <c r="B43" i="5"/>
  <c r="F78" i="5" s="1"/>
  <c r="G77" i="5"/>
  <c r="C42" i="5"/>
  <c r="B42" i="5"/>
  <c r="H76" i="5"/>
  <c r="C41" i="5"/>
  <c r="B41" i="5"/>
  <c r="E75" i="5"/>
  <c r="C40" i="5"/>
  <c r="B40" i="5"/>
  <c r="F74" i="5"/>
  <c r="C39" i="5"/>
  <c r="B39" i="5"/>
  <c r="I35" i="5"/>
  <c r="I36" i="5" s="1"/>
  <c r="F83" i="5" l="1"/>
  <c r="G83" i="5"/>
  <c r="E82" i="5"/>
  <c r="F82" i="5"/>
  <c r="H81" i="5"/>
  <c r="E81" i="5"/>
  <c r="F45" i="5"/>
  <c r="G45" i="5" s="1"/>
  <c r="F41" i="5"/>
  <c r="G41" i="5" s="1"/>
  <c r="F44" i="5"/>
  <c r="G44" i="5" s="1"/>
  <c r="F43" i="5"/>
  <c r="G43" i="5" s="1"/>
  <c r="F42" i="5"/>
  <c r="G42" i="5" s="1"/>
  <c r="F39" i="5"/>
  <c r="G39" i="5" s="1"/>
  <c r="F40" i="5"/>
  <c r="G40" i="5" s="1"/>
  <c r="D81" i="5"/>
  <c r="D82" i="5"/>
  <c r="D80" i="5"/>
  <c r="D83" i="5"/>
  <c r="F75" i="5"/>
  <c r="E76" i="5"/>
  <c r="F76" i="5"/>
  <c r="F79" i="5"/>
  <c r="F48" i="5"/>
  <c r="G48" i="5" s="1"/>
  <c r="F46" i="5"/>
  <c r="G46" i="5" s="1"/>
  <c r="G74" i="5"/>
  <c r="D77" i="5"/>
  <c r="H77" i="5"/>
  <c r="G78" i="5"/>
  <c r="F47" i="5"/>
  <c r="G47" i="5" s="1"/>
  <c r="D74" i="5"/>
  <c r="H74" i="5"/>
  <c r="G75" i="5"/>
  <c r="E77" i="5"/>
  <c r="D78" i="5"/>
  <c r="H78" i="5"/>
  <c r="G79" i="5"/>
  <c r="E74" i="5"/>
  <c r="D75" i="5"/>
  <c r="H75" i="5"/>
  <c r="G76" i="5"/>
  <c r="F77" i="5"/>
  <c r="E78" i="5"/>
  <c r="D79" i="5"/>
  <c r="H79" i="5"/>
  <c r="D76" i="5"/>
  <c r="G68" i="2"/>
  <c r="G69" i="2"/>
  <c r="G70" i="2"/>
  <c r="G72" i="2"/>
  <c r="I49" i="5" l="1"/>
  <c r="I51" i="5" s="1"/>
  <c r="I64" i="5" s="1"/>
  <c r="F85" i="5"/>
  <c r="B57" i="5" s="1"/>
  <c r="G57" i="5" s="1"/>
  <c r="E85" i="5"/>
  <c r="B56" i="5" s="1"/>
  <c r="G56" i="5" s="1"/>
  <c r="H85" i="5"/>
  <c r="B59" i="5" s="1"/>
  <c r="G59" i="5" s="1"/>
  <c r="G85" i="5"/>
  <c r="B58" i="5" s="1"/>
  <c r="G58" i="5" s="1"/>
  <c r="D85" i="5"/>
  <c r="B55" i="5" s="1"/>
  <c r="G55" i="5" s="1"/>
  <c r="I72" i="2"/>
  <c r="F72" i="2"/>
  <c r="I71" i="2"/>
  <c r="H71" i="2"/>
  <c r="F71" i="2"/>
  <c r="I70" i="2"/>
  <c r="I69" i="2"/>
  <c r="F69" i="2"/>
  <c r="I68" i="2"/>
  <c r="F68" i="2"/>
  <c r="I63" i="2"/>
  <c r="F64" i="2"/>
  <c r="F65" i="2"/>
  <c r="F67" i="2"/>
  <c r="I67" i="2"/>
  <c r="I60" i="5" l="1"/>
  <c r="I65" i="5" s="1"/>
  <c r="I66" i="5" s="1"/>
  <c r="H20" i="4"/>
  <c r="H21" i="4" s="1"/>
  <c r="H59" i="4"/>
  <c r="F55" i="4"/>
  <c r="F54" i="4"/>
  <c r="F53" i="4"/>
  <c r="F52" i="4"/>
  <c r="F51" i="4"/>
  <c r="H46" i="4"/>
  <c r="G29" i="4" l="1"/>
  <c r="G25" i="4"/>
  <c r="G30" i="4"/>
  <c r="G28" i="4"/>
  <c r="G26" i="4"/>
  <c r="G27" i="4"/>
  <c r="H56" i="4"/>
  <c r="H61" i="4" s="1"/>
  <c r="G40" i="4"/>
  <c r="G36" i="4"/>
  <c r="G32" i="4"/>
  <c r="G43" i="4"/>
  <c r="G39" i="4"/>
  <c r="G35" i="4"/>
  <c r="G31" i="4"/>
  <c r="G42" i="4"/>
  <c r="G38" i="4"/>
  <c r="G34" i="4"/>
  <c r="G41" i="4"/>
  <c r="G37" i="4"/>
  <c r="G33" i="4"/>
  <c r="G24" i="4"/>
  <c r="H51" i="3"/>
  <c r="H38" i="3"/>
  <c r="H34" i="3"/>
  <c r="H35" i="3" s="1"/>
  <c r="H45" i="4" l="1"/>
  <c r="H47" i="4" s="1"/>
  <c r="H37" i="3"/>
  <c r="H39" i="3" s="1"/>
  <c r="E72" i="3" l="1"/>
  <c r="B44" i="3" s="1"/>
  <c r="F44" i="3" s="1"/>
  <c r="H72" i="3"/>
  <c r="B47" i="3" s="1"/>
  <c r="F47" i="3" s="1"/>
  <c r="F72" i="3"/>
  <c r="B45" i="3" s="1"/>
  <c r="F45" i="3" s="1"/>
  <c r="D72" i="3"/>
  <c r="B43" i="3" s="1"/>
  <c r="F43" i="3" s="1"/>
  <c r="G72" i="3"/>
  <c r="B46" i="3" s="1"/>
  <c r="F46" i="3" s="1"/>
  <c r="J20" i="2"/>
  <c r="J21" i="2" s="1"/>
  <c r="J51" i="2"/>
  <c r="J38" i="2"/>
  <c r="H31" i="2" l="1"/>
  <c r="H34" i="2"/>
  <c r="H35" i="2"/>
  <c r="H36" i="2"/>
  <c r="H32" i="2"/>
  <c r="H33" i="2"/>
  <c r="H48" i="3"/>
  <c r="H53" i="3" s="1"/>
  <c r="J23" i="2"/>
  <c r="H27" i="2"/>
  <c r="H28" i="2"/>
  <c r="H29" i="2"/>
  <c r="H30" i="2"/>
  <c r="E34" i="2" l="1"/>
  <c r="F34" i="2" s="1"/>
  <c r="H70" i="2" s="1"/>
  <c r="E30" i="2"/>
  <c r="F30" i="2" s="1"/>
  <c r="E32" i="2"/>
  <c r="F32" i="2" s="1"/>
  <c r="E33" i="2"/>
  <c r="F33" i="2" s="1"/>
  <c r="E36" i="2"/>
  <c r="F36" i="2" s="1"/>
  <c r="E35" i="2"/>
  <c r="F35" i="2" s="1"/>
  <c r="E31" i="2"/>
  <c r="F31" i="2" s="1"/>
  <c r="H67" i="2" s="1"/>
  <c r="E29" i="2"/>
  <c r="F29" i="2" s="1"/>
  <c r="I65" i="2" s="1"/>
  <c r="E28" i="2"/>
  <c r="F28" i="2" s="1"/>
  <c r="H64" i="2" s="1"/>
  <c r="H52" i="3"/>
  <c r="H54" i="3" s="1"/>
  <c r="E27" i="2"/>
  <c r="F27" i="2" s="1"/>
  <c r="G63" i="2" s="1"/>
  <c r="I33" i="2" l="1"/>
  <c r="H69" i="2"/>
  <c r="F66" i="2"/>
  <c r="G66" i="2"/>
  <c r="I31" i="2"/>
  <c r="G67" i="2"/>
  <c r="I32" i="2"/>
  <c r="H68" i="2"/>
  <c r="I35" i="2"/>
  <c r="G71" i="2"/>
  <c r="I36" i="2"/>
  <c r="H72" i="2"/>
  <c r="I34" i="2"/>
  <c r="F70" i="2"/>
  <c r="I66" i="2"/>
  <c r="H66" i="2"/>
  <c r="E65" i="2"/>
  <c r="G65" i="2"/>
  <c r="H63" i="2"/>
  <c r="E63" i="2"/>
  <c r="E64" i="2"/>
  <c r="I64" i="2"/>
  <c r="H65" i="2"/>
  <c r="I29" i="2"/>
  <c r="E66" i="2"/>
  <c r="I30" i="2"/>
  <c r="G64" i="2"/>
  <c r="I28" i="2"/>
  <c r="F63" i="2"/>
  <c r="I27" i="2"/>
  <c r="E68" i="2"/>
  <c r="E69" i="2"/>
  <c r="E71" i="2"/>
  <c r="E72" i="2"/>
  <c r="E70" i="2"/>
  <c r="E67" i="2"/>
  <c r="F74" i="2" l="1"/>
  <c r="B44" i="2" s="1"/>
  <c r="F44" i="2" s="1"/>
  <c r="I74" i="2"/>
  <c r="B47" i="2" s="1"/>
  <c r="F47" i="2" s="1"/>
  <c r="H74" i="2"/>
  <c r="B46" i="2" s="1"/>
  <c r="F46" i="2" s="1"/>
  <c r="G74" i="2"/>
  <c r="B45" i="2" s="1"/>
  <c r="F45" i="2" s="1"/>
  <c r="E74" i="2"/>
  <c r="B43" i="2" s="1"/>
  <c r="F43" i="2" s="1"/>
  <c r="J37" i="2"/>
  <c r="J39" i="2" s="1"/>
  <c r="J52" i="2" s="1"/>
  <c r="J48" i="2" l="1"/>
  <c r="J53" i="2" s="1"/>
  <c r="J54" i="2" s="1"/>
  <c r="H60" i="4" l="1"/>
  <c r="H62" i="4" s="1"/>
</calcChain>
</file>

<file path=xl/sharedStrings.xml><?xml version="1.0" encoding="utf-8"?>
<sst xmlns="http://schemas.openxmlformats.org/spreadsheetml/2006/main" count="365" uniqueCount="130">
  <si>
    <r>
      <t xml:space="preserve">See instructions in several columns to the right </t>
    </r>
    <r>
      <rPr>
        <b/>
        <i/>
        <sz val="14"/>
        <color rgb="FFFF0000"/>
        <rFont val="Times New Roman"/>
        <family val="1"/>
      </rPr>
      <t>→</t>
    </r>
  </si>
  <si>
    <t>Comparability &amp; Selection of Method Worksheet</t>
  </si>
  <si>
    <t>Project Name:</t>
  </si>
  <si>
    <t>Project Address:</t>
  </si>
  <si>
    <t>Date of Review:</t>
  </si>
  <si>
    <t>1. Determine if units are comparable</t>
  </si>
  <si>
    <t>Comparability Tests</t>
  </si>
  <si>
    <t>PJ Determination: Units Comparable?</t>
  </si>
  <si>
    <t>Unit Type</t>
  </si>
  <si>
    <t>No. of Total Units</t>
  </si>
  <si>
    <t>Description/Model Name</t>
  </si>
  <si>
    <t>BRs</t>
  </si>
  <si>
    <t>Baths</t>
  </si>
  <si>
    <t>Avg. Sq. Ft.</t>
  </si>
  <si>
    <t>BRs/ Baths</t>
  </si>
  <si>
    <t>Configuration</t>
  </si>
  <si>
    <t>Sq. Ft.</t>
  </si>
  <si>
    <t>Finishes &amp; Amenities</t>
  </si>
  <si>
    <t>Comparable</t>
  </si>
  <si>
    <t>Gross Sq. Footage</t>
  </si>
  <si>
    <t>A</t>
  </si>
  <si>
    <t>Yes</t>
  </si>
  <si>
    <t>B</t>
  </si>
  <si>
    <t>C</t>
  </si>
  <si>
    <t>No</t>
  </si>
  <si>
    <t>D</t>
  </si>
  <si>
    <t>E</t>
  </si>
  <si>
    <t>F</t>
  </si>
  <si>
    <t>G</t>
  </si>
  <si>
    <t>H</t>
  </si>
  <si>
    <t xml:space="preserve">I </t>
  </si>
  <si>
    <t>J</t>
  </si>
  <si>
    <r>
      <rPr>
        <u/>
        <sz val="11"/>
        <color theme="1"/>
        <rFont val="Calibri"/>
        <family val="2"/>
        <scheme val="minor"/>
      </rPr>
      <t>Determination</t>
    </r>
    <r>
      <rPr>
        <sz val="11"/>
        <color theme="1"/>
        <rFont val="Calibri"/>
        <family val="2"/>
        <scheme val="minor"/>
      </rPr>
      <t>: Units are</t>
    </r>
  </si>
  <si>
    <t>Calculated Gross Resident Sq. Footage</t>
  </si>
  <si>
    <t>Comparability Test Keys</t>
  </si>
  <si>
    <r>
      <t>►</t>
    </r>
    <r>
      <rPr>
        <u/>
        <sz val="11"/>
        <color theme="1"/>
        <rFont val="Calibri"/>
        <family val="2"/>
        <scheme val="minor"/>
      </rPr>
      <t>Beds/Baths</t>
    </r>
    <r>
      <rPr>
        <sz val="11"/>
        <color theme="1"/>
        <rFont val="Calibri"/>
        <family val="1"/>
        <scheme val="minor"/>
      </rPr>
      <t>: All units identified have the same number of bedrooms and bathrooms.</t>
    </r>
  </si>
  <si>
    <r>
      <t>►</t>
    </r>
    <r>
      <rPr>
        <u/>
        <sz val="11"/>
        <color theme="1"/>
        <rFont val="Calibri"/>
        <family val="2"/>
        <scheme val="minor"/>
      </rPr>
      <t>Configuration</t>
    </r>
    <r>
      <rPr>
        <sz val="11"/>
        <color theme="1"/>
        <rFont val="Calibri"/>
        <family val="1"/>
        <scheme val="minor"/>
      </rPr>
      <t>: There are no other obvious differences between the units, such as add'l. rooms or significant differences in layout.</t>
    </r>
  </si>
  <si>
    <r>
      <rPr>
        <sz val="11"/>
        <color theme="1"/>
        <rFont val="Times New Roman"/>
        <family val="1"/>
      </rPr>
      <t>►</t>
    </r>
    <r>
      <rPr>
        <u/>
        <sz val="11"/>
        <color theme="1"/>
        <rFont val="Calibri"/>
        <family val="2"/>
        <scheme val="minor"/>
      </rPr>
      <t>Sq. Footage</t>
    </r>
    <r>
      <rPr>
        <sz val="11"/>
        <color theme="1"/>
        <rFont val="Calibri"/>
        <family val="2"/>
        <scheme val="minor"/>
      </rPr>
      <t>: All units of this type have square footage within a small variation of the average of this grouping of units.</t>
    </r>
  </si>
  <si>
    <r>
      <t>►</t>
    </r>
    <r>
      <rPr>
        <u/>
        <sz val="11"/>
        <color theme="1"/>
        <rFont val="Calibri"/>
        <family val="2"/>
        <scheme val="minor"/>
      </rPr>
      <t>Finishes/Amenities</t>
    </r>
    <r>
      <rPr>
        <sz val="11"/>
        <color theme="1"/>
        <rFont val="Calibri"/>
        <family val="1"/>
        <scheme val="minor"/>
      </rPr>
      <t>: All units in this type are substantially similar in terms of unit amenities, fixtures, and finishes.</t>
    </r>
  </si>
  <si>
    <t>2. Identify starting point</t>
  </si>
  <si>
    <t>Starting point</t>
  </si>
  <si>
    <t>Proposed HOME Investment-Determine Unit Designations</t>
  </si>
  <si>
    <t>Note: Most common starting point is proposed HOME investment.</t>
  </si>
  <si>
    <t>3. Choose Cost Allocation Method</t>
  </si>
  <si>
    <r>
      <t xml:space="preserve">HOME Funding </t>
    </r>
    <r>
      <rPr>
        <sz val="11"/>
        <color theme="1"/>
        <rFont val="Wingdings"/>
        <charset val="2"/>
      </rPr>
      <t>à</t>
    </r>
    <r>
      <rPr>
        <sz val="7.7"/>
        <color theme="1"/>
        <rFont val="Calibri"/>
        <family val="2"/>
      </rPr>
      <t xml:space="preserve"> </t>
    </r>
    <r>
      <rPr>
        <sz val="11"/>
        <color theme="1"/>
        <rFont val="Calibri"/>
        <family val="2"/>
        <scheme val="minor"/>
      </rPr>
      <t>Units</t>
    </r>
  </si>
  <si>
    <r>
      <t xml:space="preserve">HOME Units  </t>
    </r>
    <r>
      <rPr>
        <sz val="11"/>
        <color theme="1"/>
        <rFont val="Wingdings"/>
        <charset val="2"/>
      </rPr>
      <t>à</t>
    </r>
    <r>
      <rPr>
        <sz val="7.7"/>
        <color theme="1"/>
        <rFont val="Calibri"/>
        <family val="2"/>
      </rPr>
      <t xml:space="preserve"> </t>
    </r>
    <r>
      <rPr>
        <sz val="11"/>
        <color theme="1"/>
        <rFont val="Calibri"/>
        <family val="2"/>
      </rPr>
      <t>Funding</t>
    </r>
  </si>
  <si>
    <t>Standard Method</t>
  </si>
  <si>
    <t>Proration Method - $ Needed</t>
  </si>
  <si>
    <t>Hybrid Method - $ Needed</t>
  </si>
  <si>
    <t>Return to Selection of Method &amp; Project Information Page</t>
  </si>
  <si>
    <t>Proration Method, Cost Allocation Worksheet</t>
  </si>
  <si>
    <t>Proposed HOME Investment, Determine HOME Units Needed</t>
  </si>
  <si>
    <t>Step 1: Determine Comparability, Select Method of Cost Allocation</t>
  </si>
  <si>
    <t>Gross Residential Sq. Ft.</t>
  </si>
  <si>
    <t>Step 2: Proposed HOME Investment</t>
  </si>
  <si>
    <t>Proposed HOME Investment</t>
  </si>
  <si>
    <t>Step 3: Calculate Actual Cost of HOME Units</t>
  </si>
  <si>
    <t>Total Development Cost</t>
  </si>
  <si>
    <t>Ineligible Development Costs</t>
  </si>
  <si>
    <t>Relocation Costs</t>
  </si>
  <si>
    <t>Assign Relocation Exclusively to HOME Units?</t>
  </si>
  <si>
    <t>Base Project Cost</t>
  </si>
  <si>
    <t>Base Cost/Sq. Ft.</t>
  </si>
  <si>
    <t>HOME Share Ratio - Based on Cost</t>
  </si>
  <si>
    <t>Assign Units</t>
  </si>
  <si>
    <t># of Units</t>
  </si>
  <si>
    <t>Unit Type Description/Notes</t>
  </si>
  <si>
    <t>No. of BRs</t>
  </si>
  <si>
    <t>Min. HOME Units</t>
  </si>
  <si>
    <t>Rounded HOME Units</t>
  </si>
  <si>
    <t>Ind. Unit Cost</t>
  </si>
  <si>
    <t>Subtotal HOME Unit Costs</t>
  </si>
  <si>
    <t>Subtotal of HOME Unit Costs</t>
  </si>
  <si>
    <t>Relocation costs allocated exclusively to HOME Units (if applicable)</t>
  </si>
  <si>
    <t>Actual Cost of HOME Units</t>
  </si>
  <si>
    <t>Step 4: Calculate Maximum Project Subsidy</t>
  </si>
  <si>
    <t># of HOME Units</t>
  </si>
  <si>
    <t>Unit Size</t>
  </si>
  <si>
    <t>Max. Subsidy/Unit</t>
  </si>
  <si>
    <t>Maximum Subsidy by Unit Size</t>
  </si>
  <si>
    <t>0 Bedroom/Efficiency</t>
  </si>
  <si>
    <t>1 Bedroom</t>
  </si>
  <si>
    <t>2 Bedroom</t>
  </si>
  <si>
    <t>3 Bedroom</t>
  </si>
  <si>
    <t>4 Bedroom</t>
  </si>
  <si>
    <t>Maximum Project Subsidy</t>
  </si>
  <si>
    <t>Step 5: Maximum HOME Investment, lesser of</t>
  </si>
  <si>
    <t>Proposed Investment (Gap) (from Step 2)</t>
  </si>
  <si>
    <t>Actual Cost of HOME Units (from Step 3)</t>
  </si>
  <si>
    <t>Maximum Project Subsidy (from Step 4)</t>
  </si>
  <si>
    <t>Maximum HOME Investment</t>
  </si>
  <si>
    <t>To be Hidden Later, Counts Units by Bedroom Size</t>
  </si>
  <si>
    <t>Eff/0</t>
  </si>
  <si>
    <t>1bed</t>
  </si>
  <si>
    <t>2bed</t>
  </si>
  <si>
    <t>3bed</t>
  </si>
  <si>
    <t>4bed</t>
  </si>
  <si>
    <t>Bedroom Size</t>
  </si>
  <si>
    <t>Subtotal of X-Bed HOME Units</t>
  </si>
  <si>
    <t>Standard Method, Cost Allocation Worksheet</t>
  </si>
  <si>
    <t>Proposed Home Investment</t>
  </si>
  <si>
    <t>Unit-Specific Upgrades</t>
  </si>
  <si>
    <t>Assign Units - Each HOME unit gets its own line below</t>
  </si>
  <si>
    <t>Unit #</t>
  </si>
  <si>
    <t>Description/Notes</t>
  </si>
  <si>
    <r>
      <rPr>
        <i/>
        <sz val="11"/>
        <color theme="4" tint="-0.499984740745262"/>
        <rFont val="Wingdings"/>
        <charset val="2"/>
      </rPr>
      <t>ã</t>
    </r>
    <r>
      <rPr>
        <i/>
        <sz val="11"/>
        <color theme="4" tint="-0.499984740745262"/>
        <rFont val="Calibri"/>
        <family val="2"/>
        <scheme val="minor"/>
      </rPr>
      <t>Right click and unhide lines 20-29 to open additional rows as needed.</t>
    </r>
  </si>
  <si>
    <t>Proration Method,  Cost Allocation Worksheet</t>
  </si>
  <si>
    <t>Proposed HOME Units, Determine Maximum HOME Investment</t>
  </si>
  <si>
    <t>Step 2: Proposed HOME Units</t>
  </si>
  <si>
    <t>Not Provided</t>
  </si>
  <si>
    <t>Total # of Units</t>
  </si>
  <si>
    <t>HOME Share of Unit Type</t>
  </si>
  <si>
    <r>
      <t xml:space="preserve">Unit Allocation : Are Unit Designations </t>
    </r>
    <r>
      <rPr>
        <i/>
        <sz val="11"/>
        <color theme="1"/>
        <rFont val="Calibri"/>
        <family val="2"/>
        <scheme val="minor"/>
      </rPr>
      <t>Exactly</t>
    </r>
    <r>
      <rPr>
        <sz val="11"/>
        <color theme="1"/>
        <rFont val="Calibri"/>
        <family val="2"/>
        <scheme val="minor"/>
      </rPr>
      <t xml:space="preserve"> Proportional</t>
    </r>
  </si>
  <si>
    <t>HOME  Share Ratio</t>
  </si>
  <si>
    <t>Subtotal Cost of HOME Units (HOME Share Ratio x Base Project Cost)</t>
  </si>
  <si>
    <t>Hybrid Method, Cost Allocation Worksheet</t>
  </si>
  <si>
    <t>Not provided</t>
  </si>
  <si>
    <t>Identify Proposed HOME Units</t>
  </si>
  <si>
    <t>"Precise" HOME #</t>
  </si>
  <si>
    <t>Round Up</t>
  </si>
  <si>
    <t>Round Down</t>
  </si>
  <si>
    <t>Allocation w/in +/-?</t>
  </si>
  <si>
    <r>
      <t xml:space="preserve">Unit Allocation: Are Unit Designations </t>
    </r>
    <r>
      <rPr>
        <i/>
        <sz val="11"/>
        <color theme="1"/>
        <rFont val="Calibri"/>
        <family val="2"/>
        <scheme val="minor"/>
      </rPr>
      <t>Roughly</t>
    </r>
    <r>
      <rPr>
        <sz val="11"/>
        <color theme="1"/>
        <rFont val="Calibri"/>
        <family val="2"/>
        <scheme val="minor"/>
      </rPr>
      <t xml:space="preserve"> Proportional</t>
    </r>
  </si>
  <si>
    <t>HOME Units</t>
  </si>
  <si>
    <t>Total Units</t>
  </si>
  <si>
    <t>HOME Units as % of total units (not sq. footage)</t>
  </si>
  <si>
    <t>Unit Type Description</t>
  </si>
  <si>
    <t>Max. Subsidy/Unit Size</t>
  </si>
  <si>
    <t>No of Beds</t>
  </si>
  <si>
    <t>Total X-Bedroom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</si>
</sst>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_);_(* \(#,##0\);_(* &quot;-&quot;??_);_(@_)"/>
    <numFmt numFmtId="165" formatCode="0.000%"/>
    <numFmt numFmtId="166" formatCode="_(* #,##0.0000_);_(* \(#,##0.0000\);_(* &quot;-&quot;??_);_(@_)"/>
    <numFmt numFmtId="167" formatCode="_(* #,##0.0_);_(* \(#,##0.0\);_(* &quot;-&quot;?_);_(@_)"/>
    <numFmt numFmtId="168" formatCode="0.0"/>
    <numFmt numFmtId="169" formatCode="0;\-0;&quot;-&quot;"/>
    <numFmt numFmtId="170" formatCode="0.000;\-0.000;&quot;-&quot;"/>
  </numFmts>
  <fonts count="23">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color rgb="FFFF0000"/>
      <name val="Calibri"/>
      <family val="2"/>
      <scheme val="minor"/>
    </font>
    <font>
      <b/>
      <sz val="14"/>
      <color theme="1"/>
      <name val="Calibri"/>
      <family val="2"/>
      <scheme val="minor"/>
    </font>
    <font>
      <sz val="11"/>
      <name val="Calibri"/>
      <family val="2"/>
      <scheme val="minor"/>
    </font>
    <font>
      <sz val="11"/>
      <color theme="1"/>
      <name val="Times New Roman"/>
      <family val="1"/>
    </font>
    <font>
      <sz val="11"/>
      <color theme="1"/>
      <name val="Calibri"/>
      <family val="1"/>
      <scheme val="minor"/>
    </font>
    <font>
      <u/>
      <sz val="11"/>
      <color theme="1"/>
      <name val="Calibri"/>
      <family val="2"/>
      <scheme val="minor"/>
    </font>
    <font>
      <u/>
      <sz val="11"/>
      <color theme="10"/>
      <name val="Calibri"/>
      <family val="2"/>
      <scheme val="minor"/>
    </font>
    <font>
      <u/>
      <sz val="11"/>
      <color theme="11"/>
      <name val="Calibri"/>
      <family val="2"/>
      <scheme val="minor"/>
    </font>
    <font>
      <sz val="11"/>
      <color theme="1"/>
      <name val="Wingdings"/>
      <charset val="2"/>
    </font>
    <font>
      <sz val="7.7"/>
      <color theme="1"/>
      <name val="Calibri"/>
      <family val="2"/>
    </font>
    <font>
      <sz val="11"/>
      <color theme="1"/>
      <name val="Calibri"/>
      <family val="2"/>
    </font>
    <font>
      <b/>
      <i/>
      <sz val="11"/>
      <color rgb="FFFF0000"/>
      <name val="Calibri"/>
      <family val="2"/>
      <scheme val="minor"/>
    </font>
    <font>
      <i/>
      <sz val="11"/>
      <color theme="1"/>
      <name val="Calibri"/>
      <family val="2"/>
      <scheme val="minor"/>
    </font>
    <font>
      <i/>
      <sz val="11"/>
      <color theme="4" tint="-0.499984740745262"/>
      <name val="Calibri"/>
      <family val="2"/>
      <charset val="2"/>
      <scheme val="minor"/>
    </font>
    <font>
      <i/>
      <sz val="11"/>
      <color theme="4" tint="-0.499984740745262"/>
      <name val="Wingdings"/>
      <charset val="2"/>
    </font>
    <font>
      <i/>
      <sz val="11"/>
      <color theme="4" tint="-0.499984740745262"/>
      <name val="Calibri"/>
      <family val="2"/>
      <scheme val="minor"/>
    </font>
    <font>
      <sz val="11"/>
      <color theme="4" tint="-0.499984740745262"/>
      <name val="Calibri"/>
      <family val="2"/>
      <scheme val="minor"/>
    </font>
    <font>
      <b/>
      <i/>
      <sz val="14"/>
      <color rgb="FFFF0000"/>
      <name val="Calibri"/>
      <family val="2"/>
      <scheme val="minor"/>
    </font>
    <font>
      <b/>
      <i/>
      <sz val="14"/>
      <color rgb="FFFF0000"/>
      <name val="Times New Roman"/>
      <family val="1"/>
    </font>
  </fonts>
  <fills count="6">
    <fill>
      <patternFill patternType="none"/>
    </fill>
    <fill>
      <patternFill patternType="gray125"/>
    </fill>
    <fill>
      <patternFill patternType="solid">
        <fgColor rgb="FFFFFF99"/>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91">
    <xf numFmtId="0" fontId="0" fillId="0" borderId="0" xfId="0"/>
    <xf numFmtId="164" fontId="0" fillId="0" borderId="0" xfId="1" applyNumberFormat="1" applyFont="1"/>
    <xf numFmtId="164" fontId="0" fillId="0" borderId="0" xfId="0" applyNumberFormat="1"/>
    <xf numFmtId="0" fontId="0" fillId="0" borderId="0" xfId="0" applyAlignment="1">
      <alignment horizontal="center" wrapText="1"/>
    </xf>
    <xf numFmtId="0" fontId="0" fillId="3" borderId="0" xfId="0" applyFill="1"/>
    <xf numFmtId="0" fontId="0" fillId="3" borderId="1" xfId="0" applyFill="1" applyBorder="1"/>
    <xf numFmtId="0" fontId="0" fillId="3" borderId="2" xfId="0" applyFill="1" applyBorder="1"/>
    <xf numFmtId="0" fontId="4" fillId="0" borderId="0" xfId="0" applyFont="1"/>
    <xf numFmtId="0" fontId="4" fillId="0" borderId="0" xfId="0" applyFont="1" applyAlignment="1">
      <alignment horizontal="right"/>
    </xf>
    <xf numFmtId="0" fontId="6" fillId="0" borderId="0" xfId="0" applyFont="1"/>
    <xf numFmtId="0" fontId="0" fillId="0" borderId="3" xfId="0" applyBorder="1"/>
    <xf numFmtId="164" fontId="0" fillId="0" borderId="3" xfId="1" applyNumberFormat="1" applyFont="1" applyBorder="1"/>
    <xf numFmtId="0" fontId="0" fillId="0" borderId="3" xfId="0" applyBorder="1" applyAlignment="1">
      <alignment wrapText="1"/>
    </xf>
    <xf numFmtId="0" fontId="0" fillId="0" borderId="3" xfId="0" applyBorder="1" applyAlignment="1">
      <alignment horizontal="center" wrapText="1"/>
    </xf>
    <xf numFmtId="164" fontId="0" fillId="0" borderId="3" xfId="1" applyNumberFormat="1" applyFont="1" applyBorder="1" applyAlignment="1">
      <alignment horizontal="center" wrapText="1"/>
    </xf>
    <xf numFmtId="0" fontId="0" fillId="0" borderId="4" xfId="0" applyBorder="1" applyAlignment="1">
      <alignment horizontal="center" wrapText="1"/>
    </xf>
    <xf numFmtId="164" fontId="2" fillId="0" borderId="3" xfId="1" applyNumberFormat="1" applyFont="1" applyBorder="1"/>
    <xf numFmtId="164" fontId="0" fillId="0" borderId="0" xfId="1" applyNumberFormat="1" applyFont="1" applyBorder="1"/>
    <xf numFmtId="0" fontId="0" fillId="0" borderId="1" xfId="0" applyBorder="1"/>
    <xf numFmtId="164" fontId="0" fillId="0" borderId="1" xfId="1" applyNumberFormat="1" applyFont="1" applyBorder="1"/>
    <xf numFmtId="0" fontId="2" fillId="0" borderId="5" xfId="0" applyFont="1" applyBorder="1"/>
    <xf numFmtId="0" fontId="0" fillId="0" borderId="5" xfId="0" applyBorder="1"/>
    <xf numFmtId="165" fontId="0" fillId="0" borderId="3" xfId="2" applyNumberFormat="1" applyFont="1" applyBorder="1"/>
    <xf numFmtId="164" fontId="2" fillId="0" borderId="3" xfId="1" applyNumberFormat="1" applyFont="1" applyBorder="1" applyAlignment="1">
      <alignment horizontal="right"/>
    </xf>
    <xf numFmtId="0" fontId="0" fillId="0" borderId="4" xfId="0" applyBorder="1"/>
    <xf numFmtId="0" fontId="0" fillId="0" borderId="3" xfId="0" applyBorder="1" applyAlignment="1">
      <alignment horizontal="left"/>
    </xf>
    <xf numFmtId="2" fontId="0" fillId="0" borderId="0" xfId="0" applyNumberFormat="1"/>
    <xf numFmtId="166" fontId="0" fillId="0" borderId="0" xfId="0" applyNumberFormat="1"/>
    <xf numFmtId="167" fontId="0" fillId="0" borderId="0" xfId="0" applyNumberFormat="1"/>
    <xf numFmtId="0" fontId="0" fillId="0" borderId="5" xfId="0" applyBorder="1" applyAlignment="1">
      <alignment horizontal="left"/>
    </xf>
    <xf numFmtId="0" fontId="0" fillId="0" borderId="9" xfId="0" applyBorder="1" applyAlignment="1">
      <alignment horizontal="left"/>
    </xf>
    <xf numFmtId="0" fontId="0" fillId="0" borderId="3" xfId="0" applyBorder="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0" fillId="0" borderId="4" xfId="0" applyBorder="1" applyAlignment="1">
      <alignment horizontal="left"/>
    </xf>
    <xf numFmtId="164" fontId="0" fillId="0" borderId="3" xfId="1" applyNumberFormat="1" applyFont="1" applyFill="1" applyBorder="1"/>
    <xf numFmtId="0" fontId="0" fillId="0" borderId="0" xfId="0" applyAlignment="1">
      <alignment horizontal="right"/>
    </xf>
    <xf numFmtId="0" fontId="0" fillId="4" borderId="0" xfId="0" applyFill="1"/>
    <xf numFmtId="0" fontId="2" fillId="0" borderId="0" xfId="0" applyFont="1"/>
    <xf numFmtId="0" fontId="8" fillId="0" borderId="0" xfId="0" applyFont="1" applyAlignment="1">
      <alignment horizontal="left"/>
    </xf>
    <xf numFmtId="0" fontId="9" fillId="0" borderId="0" xfId="0" applyFont="1" applyAlignment="1">
      <alignment horizontal="left"/>
    </xf>
    <xf numFmtId="0" fontId="0" fillId="4" borderId="0" xfId="0" quotePrefix="1" applyFill="1"/>
    <xf numFmtId="10" fontId="6" fillId="0" borderId="3" xfId="2" applyNumberFormat="1" applyFont="1" applyBorder="1" applyAlignment="1">
      <alignment horizontal="right"/>
    </xf>
    <xf numFmtId="164" fontId="2" fillId="0" borderId="3" xfId="1" applyNumberFormat="1" applyFont="1" applyFill="1" applyBorder="1" applyAlignment="1">
      <alignment horizontal="right"/>
    </xf>
    <xf numFmtId="10" fontId="0" fillId="0" borderId="4" xfId="2" applyNumberFormat="1" applyFont="1" applyBorder="1" applyAlignment="1">
      <alignment horizontal="center"/>
    </xf>
    <xf numFmtId="164" fontId="0" fillId="0" borderId="6" xfId="0" applyNumberFormat="1" applyBorder="1" applyAlignment="1">
      <alignment horizontal="center"/>
    </xf>
    <xf numFmtId="164" fontId="2" fillId="0" borderId="6" xfId="1" applyNumberFormat="1" applyFont="1" applyBorder="1" applyAlignment="1">
      <alignment horizontal="center"/>
    </xf>
    <xf numFmtId="164" fontId="0" fillId="0" borderId="4" xfId="1" applyNumberFormat="1" applyFont="1" applyBorder="1" applyAlignment="1">
      <alignment horizontal="center" wrapText="1"/>
    </xf>
    <xf numFmtId="0" fontId="0" fillId="0" borderId="4" xfId="0" applyBorder="1" applyAlignment="1">
      <alignment horizontal="center"/>
    </xf>
    <xf numFmtId="164" fontId="0" fillId="0" borderId="3" xfId="1" applyNumberFormat="1" applyFont="1" applyBorder="1" applyAlignment="1">
      <alignment horizontal="center"/>
    </xf>
    <xf numFmtId="164" fontId="0" fillId="5" borderId="0" xfId="0" applyNumberFormat="1" applyFill="1"/>
    <xf numFmtId="0" fontId="0" fillId="0" borderId="0" xfId="0" applyAlignment="1">
      <alignment horizontal="center"/>
    </xf>
    <xf numFmtId="0" fontId="0" fillId="0" borderId="0" xfId="0" applyAlignment="1">
      <alignment horizontal="left"/>
    </xf>
    <xf numFmtId="0" fontId="11" fillId="0" borderId="0" xfId="4" applyFill="1" applyBorder="1"/>
    <xf numFmtId="43" fontId="0" fillId="0" borderId="3" xfId="1" applyFont="1" applyFill="1" applyBorder="1"/>
    <xf numFmtId="164" fontId="0" fillId="0" borderId="4" xfId="1" applyNumberFormat="1" applyFont="1" applyFill="1" applyBorder="1"/>
    <xf numFmtId="164" fontId="0" fillId="0" borderId="3" xfId="1" applyNumberFormat="1" applyFont="1" applyBorder="1" applyAlignment="1">
      <alignment horizontal="right"/>
    </xf>
    <xf numFmtId="0" fontId="0" fillId="0" borderId="12" xfId="0" applyBorder="1" applyAlignment="1">
      <alignment horizontal="center"/>
    </xf>
    <xf numFmtId="0" fontId="0" fillId="0" borderId="2" xfId="0" applyBorder="1"/>
    <xf numFmtId="0" fontId="2" fillId="0" borderId="2" xfId="0" applyFont="1" applyBorder="1"/>
    <xf numFmtId="0" fontId="0" fillId="0" borderId="10" xfId="0" applyBorder="1" applyAlignment="1">
      <alignment horizontal="center"/>
    </xf>
    <xf numFmtId="0" fontId="0" fillId="0" borderId="13" xfId="0" applyBorder="1" applyAlignment="1">
      <alignment horizontal="center"/>
    </xf>
    <xf numFmtId="164" fontId="2" fillId="0" borderId="3" xfId="1" applyNumberFormat="1" applyFont="1" applyBorder="1" applyAlignment="1">
      <alignment horizontal="center"/>
    </xf>
    <xf numFmtId="0" fontId="6" fillId="0" borderId="12" xfId="0" applyFont="1" applyBorder="1"/>
    <xf numFmtId="0" fontId="6" fillId="0" borderId="2" xfId="0" applyFont="1" applyBorder="1"/>
    <xf numFmtId="0" fontId="6" fillId="0" borderId="10" xfId="0" applyFont="1" applyBorder="1"/>
    <xf numFmtId="0" fontId="0" fillId="0" borderId="13" xfId="0" applyBorder="1"/>
    <xf numFmtId="0" fontId="6" fillId="0" borderId="13" xfId="0" applyFont="1" applyBorder="1"/>
    <xf numFmtId="0" fontId="10" fillId="0" borderId="0" xfId="3" quotePrefix="1" applyBorder="1"/>
    <xf numFmtId="164" fontId="0" fillId="0" borderId="6" xfId="1" applyNumberFormat="1" applyFont="1" applyBorder="1" applyAlignment="1">
      <alignment horizontal="center"/>
    </xf>
    <xf numFmtId="0" fontId="0" fillId="0" borderId="5" xfId="0" applyBorder="1" applyAlignment="1">
      <alignment horizontal="center"/>
    </xf>
    <xf numFmtId="0" fontId="0" fillId="0" borderId="9" xfId="0" applyBorder="1" applyAlignment="1">
      <alignment horizontal="center"/>
    </xf>
    <xf numFmtId="169" fontId="0" fillId="0" borderId="3" xfId="0" applyNumberFormat="1" applyBorder="1" applyAlignment="1">
      <alignment horizontal="center"/>
    </xf>
    <xf numFmtId="169" fontId="0" fillId="0" borderId="3" xfId="0" applyNumberFormat="1" applyBorder="1" applyAlignment="1">
      <alignment horizontal="left"/>
    </xf>
    <xf numFmtId="170" fontId="0" fillId="0" borderId="3" xfId="0" applyNumberFormat="1" applyBorder="1" applyAlignment="1">
      <alignment horizontal="center"/>
    </xf>
    <xf numFmtId="0" fontId="0" fillId="0" borderId="15" xfId="0" applyBorder="1" applyAlignment="1">
      <alignment horizontal="center"/>
    </xf>
    <xf numFmtId="0" fontId="0" fillId="0" borderId="5" xfId="0" applyBorder="1" applyAlignment="1">
      <alignment horizontal="right"/>
    </xf>
    <xf numFmtId="0" fontId="2" fillId="0" borderId="9" xfId="0" applyFont="1" applyBorder="1"/>
    <xf numFmtId="0" fontId="15" fillId="0" borderId="0" xfId="0" applyFont="1"/>
    <xf numFmtId="164" fontId="3" fillId="0" borderId="0" xfId="0" applyNumberFormat="1" applyFont="1"/>
    <xf numFmtId="169" fontId="0" fillId="0" borderId="5" xfId="0" applyNumberFormat="1" applyBorder="1" applyAlignment="1">
      <alignment horizontal="center"/>
    </xf>
    <xf numFmtId="169" fontId="0" fillId="0" borderId="5" xfId="0" applyNumberFormat="1" applyBorder="1" applyAlignment="1">
      <alignment horizontal="left"/>
    </xf>
    <xf numFmtId="164" fontId="0" fillId="0" borderId="5" xfId="1" applyNumberFormat="1" applyFont="1" applyBorder="1" applyAlignment="1">
      <alignment horizontal="right"/>
    </xf>
    <xf numFmtId="0" fontId="0" fillId="5" borderId="0" xfId="0" applyFill="1" applyAlignment="1">
      <alignment horizontal="center" wrapText="1"/>
    </xf>
    <xf numFmtId="0" fontId="0" fillId="5" borderId="0" xfId="0" applyFill="1"/>
    <xf numFmtId="169" fontId="0" fillId="5" borderId="0" xfId="0" applyNumberFormat="1" applyFill="1"/>
    <xf numFmtId="0" fontId="0" fillId="0" borderId="15" xfId="0" applyBorder="1"/>
    <xf numFmtId="0" fontId="0" fillId="0" borderId="6" xfId="0" applyBorder="1" applyAlignment="1">
      <alignment horizontal="center"/>
    </xf>
    <xf numFmtId="0" fontId="0" fillId="0" borderId="8" xfId="0" applyBorder="1"/>
    <xf numFmtId="0" fontId="5" fillId="0" borderId="0" xfId="0" applyFont="1"/>
    <xf numFmtId="0" fontId="0" fillId="0" borderId="11" xfId="0" applyBorder="1"/>
    <xf numFmtId="0" fontId="0" fillId="0" borderId="14" xfId="0" applyBorder="1"/>
    <xf numFmtId="0" fontId="0" fillId="2" borderId="3" xfId="0" applyFill="1" applyBorder="1" applyAlignment="1" applyProtection="1">
      <alignment horizontal="center"/>
      <protection locked="0"/>
    </xf>
    <xf numFmtId="0" fontId="0" fillId="2" borderId="3" xfId="0" applyFill="1" applyBorder="1" applyProtection="1">
      <protection locked="0"/>
    </xf>
    <xf numFmtId="168" fontId="0" fillId="2" borderId="3" xfId="0" applyNumberFormat="1" applyFill="1" applyBorder="1" applyAlignment="1" applyProtection="1">
      <alignment horizontal="center"/>
      <protection locked="0"/>
    </xf>
    <xf numFmtId="164" fontId="0" fillId="2" borderId="4" xfId="1" applyNumberFormat="1" applyFont="1" applyFill="1" applyBorder="1" applyProtection="1">
      <protection locked="0"/>
    </xf>
    <xf numFmtId="164" fontId="0" fillId="2" borderId="3" xfId="1" applyNumberFormat="1" applyFont="1" applyFill="1" applyBorder="1" applyProtection="1">
      <protection locked="0"/>
    </xf>
    <xf numFmtId="164" fontId="2" fillId="2" borderId="3" xfId="1" applyNumberFormat="1" applyFont="1" applyFill="1" applyBorder="1" applyProtection="1">
      <protection locked="0"/>
    </xf>
    <xf numFmtId="0" fontId="0" fillId="2" borderId="3" xfId="0" applyFill="1" applyBorder="1" applyAlignment="1" applyProtection="1">
      <alignment horizontal="right"/>
      <protection locked="0"/>
    </xf>
    <xf numFmtId="164" fontId="1" fillId="2" borderId="3" xfId="1" applyNumberFormat="1" applyFont="1" applyFill="1" applyBorder="1" applyProtection="1">
      <protection locked="0"/>
    </xf>
    <xf numFmtId="37" fontId="0" fillId="2" borderId="3" xfId="1" applyNumberFormat="1" applyFont="1" applyFill="1" applyBorder="1" applyAlignment="1" applyProtection="1">
      <alignment horizontal="center"/>
      <protection locked="0"/>
    </xf>
    <xf numFmtId="164" fontId="15" fillId="0" borderId="0" xfId="0" applyNumberFormat="1" applyFont="1"/>
    <xf numFmtId="16" fontId="0" fillId="2" borderId="3" xfId="0" applyNumberFormat="1" applyFill="1" applyBorder="1" applyProtection="1">
      <protection locked="0"/>
    </xf>
    <xf numFmtId="0" fontId="5" fillId="0" borderId="0" xfId="0" applyFont="1" applyAlignment="1">
      <alignment horizontal="left"/>
    </xf>
    <xf numFmtId="0" fontId="21" fillId="0" borderId="0" xfId="0" applyFont="1" applyAlignment="1">
      <alignment horizontal="left"/>
    </xf>
    <xf numFmtId="0" fontId="6" fillId="0" borderId="4" xfId="4" applyFont="1" applyBorder="1" applyAlignment="1"/>
    <xf numFmtId="0" fontId="6" fillId="0" borderId="5" xfId="4" applyFont="1" applyBorder="1" applyAlignment="1"/>
    <xf numFmtId="0" fontId="6" fillId="0" borderId="9" xfId="4" applyFont="1" applyBorder="1" applyAlignment="1"/>
    <xf numFmtId="49" fontId="0" fillId="2" borderId="4" xfId="1" applyNumberFormat="1" applyFont="1" applyFill="1" applyBorder="1" applyAlignment="1" applyProtection="1">
      <protection locked="0"/>
    </xf>
    <xf numFmtId="49" fontId="0" fillId="2" borderId="5" xfId="1" applyNumberFormat="1" applyFont="1" applyFill="1" applyBorder="1" applyAlignment="1" applyProtection="1">
      <protection locked="0"/>
    </xf>
    <xf numFmtId="49" fontId="0" fillId="2" borderId="9" xfId="1" applyNumberFormat="1" applyFont="1" applyFill="1" applyBorder="1" applyAlignment="1" applyProtection="1">
      <protection locked="0"/>
    </xf>
    <xf numFmtId="49" fontId="0" fillId="2" borderId="3" xfId="1" applyNumberFormat="1" applyFont="1" applyFill="1" applyBorder="1" applyAlignment="1" applyProtection="1">
      <alignment horizontal="left"/>
      <protection locked="0"/>
    </xf>
    <xf numFmtId="14" fontId="0" fillId="2" borderId="3" xfId="1" applyNumberFormat="1" applyFont="1" applyFill="1" applyBorder="1" applyAlignment="1" applyProtection="1">
      <alignment horizontal="left"/>
      <protection locked="0"/>
    </xf>
    <xf numFmtId="0" fontId="11" fillId="0" borderId="3" xfId="4" applyBorder="1" applyAlignment="1"/>
    <xf numFmtId="0" fontId="0" fillId="0" borderId="6" xfId="0" applyBorder="1" applyAlignment="1">
      <alignment horizontal="center" wrapText="1"/>
    </xf>
    <xf numFmtId="0" fontId="0" fillId="0" borderId="7" xfId="0" applyBorder="1" applyAlignment="1">
      <alignment horizontal="center" wrapText="1"/>
    </xf>
    <xf numFmtId="0" fontId="6" fillId="0" borderId="4" xfId="4" applyFont="1" applyFill="1" applyBorder="1" applyAlignment="1"/>
    <xf numFmtId="0" fontId="6" fillId="0" borderId="5" xfId="4" applyFont="1" applyFill="1" applyBorder="1" applyAlignment="1"/>
    <xf numFmtId="0" fontId="6" fillId="0" borderId="9" xfId="4" applyFont="1" applyFill="1" applyBorder="1" applyAlignment="1"/>
    <xf numFmtId="0" fontId="0" fillId="0" borderId="1" xfId="0" applyBorder="1" applyAlignment="1"/>
    <xf numFmtId="0" fontId="0" fillId="2" borderId="2" xfId="0" applyFill="1" applyBorder="1" applyAlignment="1" applyProtection="1">
      <alignment horizontal="left"/>
      <protection locked="0"/>
    </xf>
    <xf numFmtId="0" fontId="0" fillId="0" borderId="6" xfId="0" applyBorder="1" applyAlignment="1">
      <alignment horizontal="center"/>
    </xf>
    <xf numFmtId="0" fontId="5" fillId="0" borderId="0" xfId="0" applyFont="1" applyAlignment="1">
      <alignment horizontal="left"/>
    </xf>
    <xf numFmtId="164" fontId="2" fillId="0" borderId="5" xfId="0" applyNumberFormat="1" applyFont="1" applyBorder="1" applyAlignment="1"/>
    <xf numFmtId="0" fontId="11" fillId="0" borderId="3" xfId="4" applyFill="1" applyBorder="1" applyAlignment="1"/>
    <xf numFmtId="0" fontId="11" fillId="0" borderId="4" xfId="4" applyFill="1" applyBorder="1" applyAlignment="1"/>
    <xf numFmtId="0" fontId="11" fillId="0" borderId="4" xfId="4" applyBorder="1" applyAlignment="1"/>
    <xf numFmtId="0" fontId="10" fillId="0" borderId="0" xfId="3" applyAlignment="1"/>
    <xf numFmtId="164" fontId="0" fillId="2" borderId="4" xfId="1" applyNumberFormat="1" applyFont="1" applyFill="1" applyBorder="1" applyAlignment="1" applyProtection="1">
      <protection locked="0"/>
    </xf>
    <xf numFmtId="164" fontId="0" fillId="2" borderId="9" xfId="1" applyNumberFormat="1" applyFont="1" applyFill="1" applyBorder="1" applyAlignment="1" applyProtection="1">
      <protection locked="0"/>
    </xf>
    <xf numFmtId="0" fontId="2" fillId="0" borderId="4" xfId="0" applyFont="1" applyBorder="1" applyAlignment="1">
      <alignment horizontal="left"/>
    </xf>
    <xf numFmtId="0" fontId="2" fillId="0" borderId="5"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0" fillId="0" borderId="4" xfId="0" applyBorder="1" applyAlignment="1">
      <alignment horizontal="center"/>
    </xf>
    <xf numFmtId="0" fontId="0" fillId="0" borderId="5" xfId="0" applyBorder="1" applyAlignment="1">
      <alignment horizontal="center"/>
    </xf>
    <xf numFmtId="0" fontId="2" fillId="0" borderId="5" xfId="0" applyFont="1" applyBorder="1" applyAlignment="1">
      <alignment horizontal="right"/>
    </xf>
    <xf numFmtId="0" fontId="0" fillId="0" borderId="5" xfId="0" applyBorder="1" applyAlignment="1">
      <alignment horizontal="left"/>
    </xf>
    <xf numFmtId="164" fontId="0" fillId="0" borderId="4" xfId="1" applyNumberFormat="1" applyFont="1" applyBorder="1" applyAlignment="1">
      <alignment horizontal="center" wrapText="1"/>
    </xf>
    <xf numFmtId="164" fontId="0" fillId="0" borderId="9" xfId="1" applyNumberFormat="1" applyFont="1" applyBorder="1" applyAlignment="1">
      <alignment horizontal="center" wrapText="1"/>
    </xf>
    <xf numFmtId="0" fontId="0" fillId="0" borderId="5" xfId="0" applyBorder="1" applyAlignment="1">
      <alignment horizontal="right"/>
    </xf>
    <xf numFmtId="0" fontId="0" fillId="0" borderId="6" xfId="0" applyBorder="1" applyAlignment="1"/>
    <xf numFmtId="0" fontId="0" fillId="0" borderId="8" xfId="0" applyBorder="1" applyAlignment="1"/>
    <xf numFmtId="0" fontId="0" fillId="0" borderId="7" xfId="0" applyBorder="1" applyAlignment="1"/>
    <xf numFmtId="0" fontId="0" fillId="0" borderId="4" xfId="0" applyBorder="1" applyAlignment="1">
      <alignment horizontal="center" wrapText="1"/>
    </xf>
    <xf numFmtId="0" fontId="0" fillId="0" borderId="9" xfId="0" applyBorder="1" applyAlignment="1">
      <alignment horizontal="center" wrapText="1"/>
    </xf>
    <xf numFmtId="164" fontId="0" fillId="0" borderId="3" xfId="0" applyNumberFormat="1" applyBorder="1" applyAlignment="1"/>
    <xf numFmtId="0" fontId="0" fillId="0" borderId="12" xfId="0" applyBorder="1" applyAlignment="1"/>
    <xf numFmtId="0" fontId="0" fillId="0" borderId="15" xfId="0" applyBorder="1" applyAlignment="1"/>
    <xf numFmtId="0" fontId="0" fillId="0" borderId="10" xfId="0" applyBorder="1" applyAlignment="1"/>
    <xf numFmtId="0" fontId="0" fillId="0" borderId="11" xfId="0" applyBorder="1" applyAlignment="1"/>
    <xf numFmtId="0" fontId="0" fillId="0" borderId="13" xfId="0" applyBorder="1" applyAlignment="1"/>
    <xf numFmtId="0" fontId="0" fillId="0" borderId="14" xfId="0" applyBorder="1" applyAlignment="1"/>
    <xf numFmtId="164" fontId="0" fillId="0" borderId="2" xfId="1" applyNumberFormat="1" applyFont="1" applyFill="1" applyBorder="1" applyAlignment="1">
      <alignment horizontal="left"/>
    </xf>
    <xf numFmtId="164" fontId="0" fillId="0" borderId="15" xfId="1" applyNumberFormat="1" applyFont="1" applyFill="1" applyBorder="1" applyAlignment="1">
      <alignment horizontal="left"/>
    </xf>
    <xf numFmtId="164" fontId="0" fillId="0" borderId="0" xfId="1" applyNumberFormat="1" applyFont="1" applyFill="1" applyBorder="1" applyAlignment="1">
      <alignment horizontal="left"/>
    </xf>
    <xf numFmtId="164" fontId="0" fillId="0" borderId="11" xfId="1" applyNumberFormat="1" applyFont="1" applyFill="1" applyBorder="1" applyAlignment="1">
      <alignment horizontal="left"/>
    </xf>
    <xf numFmtId="14" fontId="0" fillId="0" borderId="1" xfId="1" applyNumberFormat="1" applyFont="1" applyFill="1" applyBorder="1" applyAlignment="1">
      <alignment horizontal="left"/>
    </xf>
    <xf numFmtId="14" fontId="0" fillId="0" borderId="14" xfId="1" applyNumberFormat="1" applyFont="1" applyFill="1" applyBorder="1" applyAlignment="1">
      <alignment horizontal="left"/>
    </xf>
    <xf numFmtId="164" fontId="0" fillId="0" borderId="4" xfId="0" applyNumberFormat="1" applyBorder="1" applyAlignment="1"/>
    <xf numFmtId="164" fontId="0" fillId="0" borderId="9" xfId="0" applyNumberFormat="1" applyBorder="1" applyAlignment="1"/>
    <xf numFmtId="0" fontId="0" fillId="0" borderId="9" xfId="0" applyBorder="1" applyAlignment="1">
      <alignment horizontal="center"/>
    </xf>
    <xf numFmtId="0" fontId="0" fillId="0" borderId="9" xfId="0" applyBorder="1" applyAlignment="1">
      <alignment horizontal="left"/>
    </xf>
    <xf numFmtId="164" fontId="0" fillId="0" borderId="4" xfId="1" applyNumberFormat="1" applyFont="1" applyBorder="1" applyAlignment="1">
      <alignment horizontal="center"/>
    </xf>
    <xf numFmtId="164" fontId="0" fillId="0" borderId="9" xfId="1" applyNumberFormat="1" applyFont="1" applyBorder="1" applyAlignment="1">
      <alignment horizontal="center"/>
    </xf>
    <xf numFmtId="164" fontId="2" fillId="0" borderId="8" xfId="1" applyNumberFormat="1" applyFont="1" applyBorder="1" applyAlignment="1">
      <alignment horizontal="center"/>
    </xf>
    <xf numFmtId="0" fontId="17" fillId="0" borderId="4" xfId="0" applyFont="1" applyBorder="1" applyAlignment="1">
      <alignment horizontal="left"/>
    </xf>
    <xf numFmtId="0" fontId="20" fillId="0" borderId="5" xfId="0" applyFont="1" applyBorder="1" applyAlignment="1">
      <alignment horizontal="left"/>
    </xf>
    <xf numFmtId="0" fontId="20" fillId="0" borderId="9" xfId="0" applyFont="1" applyBorder="1" applyAlignment="1">
      <alignment horizontal="left"/>
    </xf>
    <xf numFmtId="0" fontId="0" fillId="2" borderId="3" xfId="0" applyFill="1" applyBorder="1" applyAlignment="1" applyProtection="1">
      <protection locked="0"/>
    </xf>
    <xf numFmtId="0" fontId="2" fillId="0" borderId="9" xfId="0" applyFont="1" applyBorder="1" applyAlignment="1">
      <alignment horizontal="right"/>
    </xf>
    <xf numFmtId="0" fontId="0" fillId="0" borderId="3" xfId="0" applyBorder="1" applyAlignment="1">
      <alignment horizontal="center"/>
    </xf>
    <xf numFmtId="0" fontId="2" fillId="0" borderId="4" xfId="0" applyFont="1" applyBorder="1" applyAlignment="1"/>
    <xf numFmtId="0" fontId="2" fillId="0" borderId="5" xfId="0" applyFont="1" applyBorder="1" applyAlignment="1"/>
    <xf numFmtId="0" fontId="2" fillId="0" borderId="9" xfId="0" applyFont="1" applyBorder="1" applyAlignment="1"/>
    <xf numFmtId="0" fontId="0" fillId="2" borderId="3" xfId="0" applyFill="1" applyBorder="1" applyAlignment="1" applyProtection="1">
      <alignment horizontal="left"/>
      <protection locked="0"/>
    </xf>
    <xf numFmtId="0" fontId="2" fillId="0" borderId="9" xfId="0" applyFont="1" applyBorder="1" applyAlignment="1">
      <alignment horizontal="left"/>
    </xf>
    <xf numFmtId="0" fontId="5" fillId="0" borderId="0" xfId="0" applyFont="1" applyAlignment="1"/>
    <xf numFmtId="0" fontId="3" fillId="0" borderId="9" xfId="0" applyFont="1" applyBorder="1" applyAlignment="1">
      <alignment horizontal="left"/>
    </xf>
    <xf numFmtId="0" fontId="0" fillId="0" borderId="8" xfId="0" applyBorder="1" applyAlignment="1">
      <alignment horizontal="center" wrapText="1"/>
    </xf>
    <xf numFmtId="0" fontId="0" fillId="0" borderId="4" xfId="0" applyBorder="1" applyAlignment="1">
      <alignment horizontal="right"/>
    </xf>
    <xf numFmtId="0" fontId="0" fillId="0" borderId="9" xfId="0" applyBorder="1" applyAlignment="1">
      <alignment horizontal="right"/>
    </xf>
    <xf numFmtId="169" fontId="0" fillId="0" borderId="4" xfId="0" applyNumberFormat="1" applyBorder="1" applyAlignment="1">
      <alignment horizontal="left"/>
    </xf>
    <xf numFmtId="169" fontId="0" fillId="0" borderId="9" xfId="0" applyNumberFormat="1" applyBorder="1" applyAlignment="1">
      <alignment horizontal="left"/>
    </xf>
    <xf numFmtId="164" fontId="0" fillId="2" borderId="3" xfId="1" applyNumberFormat="1" applyFont="1" applyFill="1" applyBorder="1" applyAlignment="1" applyProtection="1">
      <alignment horizontal="right"/>
      <protection locked="0"/>
    </xf>
    <xf numFmtId="164" fontId="0" fillId="0" borderId="6" xfId="1" applyNumberFormat="1" applyFont="1" applyBorder="1" applyAlignment="1">
      <alignment horizontal="center"/>
    </xf>
    <xf numFmtId="164" fontId="0" fillId="0" borderId="8" xfId="1" applyNumberFormat="1" applyFont="1" applyBorder="1" applyAlignment="1">
      <alignment horizontal="center"/>
    </xf>
    <xf numFmtId="164" fontId="0" fillId="0" borderId="7" xfId="1" applyNumberFormat="1" applyFont="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164" fontId="0" fillId="0" borderId="3" xfId="1" applyNumberFormat="1" applyFont="1" applyBorder="1" applyAlignment="1">
      <alignment horizontal="center"/>
    </xf>
  </cellXfs>
  <cellStyles count="5">
    <cellStyle name="Comma" xfId="1" builtinId="3"/>
    <cellStyle name="Followed Hyperlink" xfId="4" builtinId="9"/>
    <cellStyle name="Hyperlink" xfId="3" builtinId="8"/>
    <cellStyle name="Normal" xfId="0" builtinId="0"/>
    <cellStyle name="Percent" xfId="2" builtinId="5"/>
  </cellStyles>
  <dxfs count="11">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28574</xdr:rowOff>
    </xdr:from>
    <xdr:to>
      <xdr:col>9</xdr:col>
      <xdr:colOff>523875</xdr:colOff>
      <xdr:row>37</xdr:row>
      <xdr:rowOff>38099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5" y="28574"/>
          <a:ext cx="5943600" cy="7058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baseline="0">
              <a:solidFill>
                <a:srgbClr val="0070C0"/>
              </a:solidFill>
              <a:effectLst/>
              <a:latin typeface="+mn-lt"/>
              <a:ea typeface="+mn-ea"/>
              <a:cs typeface="+mn-cs"/>
            </a:rPr>
            <a:t>Cost Allocation Tool General Instructions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workbook has been developed to help HOME Participating Jurisdictions (PJs) conduct and document cost allocation reviews for multi-unit rental projects.  As outlined in CPD Notice 16-15, HOME requires PJs undertake cost allocation for any project in which not all units will be designated as HOME-assisted.  Cost allocation ensures that the HOME investment in a project is commensurate with the number and type of units designated as HOME-assisted and subject to HOME's income and rent restrictions.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workbook contains several worksheets.  Each worksheet in the tool has specific line-by-line instructions and explanations in text boxes to the right of the main body of the worksheet.  To save paper when printing, the worksheet specific instructions are outside of the pre-set “print area.”  </a:t>
          </a: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The Selection of Method Worksheet should</a:t>
          </a:r>
          <a:r>
            <a:rPr lang="en-US" sz="1100" b="1" u="sng" baseline="0">
              <a:solidFill>
                <a:schemeClr val="dk1"/>
              </a:solidFill>
              <a:effectLst/>
              <a:latin typeface="+mn-lt"/>
              <a:ea typeface="+mn-ea"/>
              <a:cs typeface="+mn-cs"/>
            </a:rPr>
            <a:t> be completed for every project.</a:t>
          </a:r>
          <a:r>
            <a:rPr lang="en-US" sz="1100">
              <a:solidFill>
                <a:schemeClr val="dk1"/>
              </a:solidFill>
              <a:effectLst/>
              <a:latin typeface="+mn-lt"/>
              <a:ea typeface="+mn-ea"/>
              <a:cs typeface="+mn-cs"/>
            </a:rPr>
            <a:t> That sheet helps a PJ to select the appropriate method of cost allocation for a given project.  Based on which method of cost allocation is selected, there are four additional “method-specific” worksheets.  However, </a:t>
          </a:r>
          <a:r>
            <a:rPr lang="en-US" sz="1100" b="1" u="sng">
              <a:solidFill>
                <a:schemeClr val="dk1"/>
              </a:solidFill>
              <a:effectLst/>
              <a:latin typeface="+mn-lt"/>
              <a:ea typeface="+mn-ea"/>
              <a:cs typeface="+mn-cs"/>
            </a:rPr>
            <a:t>only on</a:t>
          </a:r>
          <a:r>
            <a:rPr lang="en-US" sz="1100" b="1">
              <a:solidFill>
                <a:schemeClr val="dk1"/>
              </a:solidFill>
              <a:effectLst/>
              <a:latin typeface="+mn-lt"/>
              <a:ea typeface="+mn-ea"/>
              <a:cs typeface="+mn-cs"/>
            </a:rPr>
            <a:t>e method-specific worksheet should be completed per project</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These vary by method—Standard, Proration, or Hybrid—and by the starting input for the cost allocation review.  The most common starting input is the proposed HOME investment, and the cost allocation review will identify the number and type of “units needed.”  In limited cases, the starting point is a proposed set of HOME-assisted units, and the result of cost allocation will be a potential HOME investment level subject to later underwriting.</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help guide the use of the workbook, cells are color-coded.  When completing the workbook, users should </a:t>
          </a:r>
          <a:r>
            <a:rPr lang="en-US" sz="1100" b="1" u="sng">
              <a:solidFill>
                <a:schemeClr val="dk1"/>
              </a:solidFill>
              <a:effectLst/>
              <a:latin typeface="+mn-lt"/>
              <a:ea typeface="+mn-ea"/>
              <a:cs typeface="+mn-cs"/>
            </a:rPr>
            <a:t>only enter data in yellow cells</a:t>
          </a:r>
          <a:r>
            <a:rPr lang="en-US" sz="1100">
              <a:solidFill>
                <a:schemeClr val="dk1"/>
              </a:solidFill>
              <a:effectLst/>
              <a:latin typeface="+mn-lt"/>
              <a:ea typeface="+mn-ea"/>
              <a:cs typeface="+mn-cs"/>
            </a:rPr>
            <a:t>.  Data from these cells will then be used in other cells (with no background color) where Excel automatically completes calculations.  In some cases, the yellow input cells have drop-down selections to pick from or data validation checks which limit the opportunity for entry errors.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further limit opportunities for error, each worksheet is protected and locked so that users may only enter data into color-coded yellow cells.  While protected, the workbook is not password protected, so advanced Excel users can unlock and customize this tool for their own local use.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workbook is provided as a tool for PJs but is not a HUD-required form.  PJs are ultimately responsible for implementing their programs in compliance with HUD rules, and PJs may develop their own local cost allocation tools, including building similar calculations into existing proforma models.  </a:t>
          </a:r>
        </a:p>
        <a:p>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(Rev. 9.14.17)</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44823</xdr:colOff>
      <xdr:row>0</xdr:row>
      <xdr:rowOff>44822</xdr:rowOff>
    </xdr:from>
    <xdr:to>
      <xdr:col>31</xdr:col>
      <xdr:colOff>542364</xdr:colOff>
      <xdr:row>68</xdr:row>
      <xdr:rowOff>112060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606617" y="44822"/>
          <a:ext cx="5943600" cy="13928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Selection of Method Worksheet Instructions</a:t>
          </a:r>
        </a:p>
        <a:p>
          <a:pPr lvl="0"/>
          <a:r>
            <a:rPr lang="en-US" sz="1100">
              <a:solidFill>
                <a:schemeClr val="dk1"/>
              </a:solidFill>
              <a:effectLst/>
              <a:latin typeface="+mn-lt"/>
              <a:ea typeface="+mn-ea"/>
              <a:cs typeface="+mn-cs"/>
            </a:rPr>
            <a:t>1. Enter the name of the project.  This will automatically feed to the detailed cost allocation worksheet selected.</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address of the project.  This will automatically feed to the detailed cost allocation worksheet selected.</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date of the cost allocation review.  This will automatically feed to the detailed cost allocation worksheet selected.  Note that PJs should update the cost allocation review anytime a project’s sources and/or uses change to ensure that the designation of HOME units remains commensurate with the HOME investment in the project.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On lines 4-13, for each grouping or type of unit, enter the total number of units of this type, a description of the unit type, the number of bedrooms, the number of bathrooms, and the average sq. footage.  Note that for purposes of the cost allocation worksheets, the “type” of unit refers to the physical type, not units classified by income or rent restrictions, population (e.g. senior, family, special needs, etc.) or other such characteristics.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PJs must also make a determination of whether the units in each group are comparable in terms of the number of bedrooms and bathrooms, the overall unit configuration, the sq. footage, and the finishes and amenities provided.  In the final column, enter the PJ’s determination about whether units are comparable.  Only “Yes” or “No” will be accepted by the worksheet, and there is a dropdown allowing users to select the appropriate response.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14.</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This line will return a comprehensive determination about whether units are “comparable” or “not comparable.”  If a PJ has determined that within </a:t>
          </a:r>
          <a:r>
            <a:rPr lang="en-US" sz="1100" u="sng">
              <a:solidFill>
                <a:schemeClr val="dk1"/>
              </a:solidFill>
              <a:effectLst/>
              <a:latin typeface="+mn-lt"/>
              <a:ea typeface="+mn-ea"/>
              <a:cs typeface="+mn-cs"/>
            </a:rPr>
            <a:t>every</a:t>
          </a:r>
          <a:r>
            <a:rPr lang="en-US" sz="1100">
              <a:solidFill>
                <a:schemeClr val="dk1"/>
              </a:solidFill>
              <a:effectLst/>
              <a:latin typeface="+mn-lt"/>
              <a:ea typeface="+mn-ea"/>
              <a:cs typeface="+mn-cs"/>
            </a:rPr>
            <a:t> grouping or type of units that the units are comparable (for example that all 1-bedroom units are substantially equivalent in terms of bedrooms, bathrooms, overall configuration, total square footage, and finishes), the project as a whole will be labeled “comparable.”  Otherwise, if the project cannot be reasonably broken into groups of comparable units, it will be labeled “not comparable.”  Refer to the Comparability Test Key shown below, and see the discussion of Determining Unit Comparability on page 6 of CPD Notice 16-15 for more detail.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15. This line calculates the gross residential square footage of the project based on the data entered in lines 4-13 above.  For each “type” of unit it multiplies the number of such units by the average square footage of that unit type and then adds each of these results together to determine the total residential square footage of the project.  Note that this only represents the square footage WITHIN the residential units themselves and not common spaces such as hallways, stairwells, community rooms, common laundry rooms, leasing offices, or the like.  Failure to carefully calculate the average square footage for each unit type – even if those units are not comparable – can result in errors.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16. The input cell on line 16 has a dropdown feature.  Users should identify whether the cost allocation review is starting from a “Proposed HOME Investment” or from a set of “Proposed Unit Designations.”  Cost allocation usually begins with a proposed HOME investment, determined by the PJ as part of its initial underwriting of the project and/or based on the application from the developer.  In other cases, cost allocation is used to determine the cost of a proposed set of HOME-assisted units.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17. Lines 17-21 show which cost allocation approaches are potentially applicable to the project based on whether units are comparable and whether the starting input is a proposed HOME investment or a set of proposed HOME units.  Each of the methods available are internally hyperlinked, so users can click to go directly to the applicable worksheet.  Methods (and the associated links to other worksheets) that are not available given the comparability or starting point will be greyed out.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line 17, if units are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comparable and the initial input is the proposed HOME investment, then only the Standard Method will be available. All other options will be greyed out.</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18. If units are comparable and the initial input is the proposed HOME investment, then it is also permissible to use the Proration Method to determine how many units must be designated.  When using the Proration method in this manner, HOME-assisted units will be designated proportionately across each type of unit identified in Section 1 of this worksheet.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19. If units are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comparable and the initial input is proposed unit designations, then only the Standard Method is available.  All other options will be greyed out.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If units are comparable and the initial input is the proposed unit designations, then the Proration Method may potentially be used to determine the cost of the HOME-assisted units.  To use the Proration Method, HOME-assisted units must represent the exact same percentage of each unit type.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If the units are comparable and the initial input is the set of proposed unit designations, then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Hybrid Method may potentially be used to determine the cost of the HOME-assisted units.  The Hybrid Method is used when HOME-assisted units are not assigned in exactly the same proportion across unit types.  When floating units are designated, HUD requires a PJ to assign those units in roughly the same proportion across all unit types in the project.  In some cases, the math does not work in exact proportion (e.g. if there are 5 Type A units and 7 Type B units, it is mathematically not possible to designate the same percentage of each unit type without designating all units as HOME-assisted).  </a:t>
          </a:r>
        </a:p>
        <a:p>
          <a:endParaRPr lang="en-US" sz="1100"/>
        </a:p>
        <a:p>
          <a:r>
            <a:rPr lang="en-US" sz="1100" i="1"/>
            <a:t>(Rev. 12.11.16)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33618</xdr:colOff>
      <xdr:row>0</xdr:row>
      <xdr:rowOff>44824</xdr:rowOff>
    </xdr:from>
    <xdr:to>
      <xdr:col>27</xdr:col>
      <xdr:colOff>531159</xdr:colOff>
      <xdr:row>111</xdr:row>
      <xdr:rowOff>179295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3178118" y="44824"/>
          <a:ext cx="5943600" cy="1894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Proration Method Cost Allocation Worksheet- HOME Investment, Determine HOME Units Needed</a:t>
          </a:r>
        </a:p>
        <a:p>
          <a:r>
            <a:rPr lang="en-US" sz="1100">
              <a:solidFill>
                <a:schemeClr val="dk1"/>
              </a:solidFill>
              <a:effectLst/>
              <a:latin typeface="+mn-lt"/>
              <a:ea typeface="+mn-ea"/>
              <a:cs typeface="+mn-cs"/>
            </a:rPr>
            <a:t>This worksheet may be used when a project’s units are comparable and the proposed HOME investment is known.  </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proposed HOME investment, typically based on the PJ’s initial underwriting review of the project and/or the funding request from the developer.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5.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6.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7. This line shows the “Base Project Cost.”  It is calculated by deducting HOME-ineligible costs (line 4) and relocation costs that will be assigned exclusively to HOME units (from line 5 if line 6 is “Yes”) from the total development cost (line 3).</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8. This line calculates the “Base Cost Per Square Foot” by dividing the Base Project Cost (line 7) by the gross residential square footage (line 1).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9. This line calculates the “HOME Share Ratio.”  It is the percentage of the Base Project Cost (line 7) represented by the proposed HOME investment on line 2 (i.e. the proposed HOME Investment divided by the Base Project Cost).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10. This line, as well as lines 11-19, calculates the number of HOME-assisted units required for each unit “type” that was entered on the Selection of Method worksheet.  It also calculates the cost of the “typical” unit from each grouping and the costs of the HOME-assisted units of this type.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each unit type, the worksheet identifies the total number of such units, shows the description of the unit type, and identifies the number of bedrooms in each such unit.  This information is pulled automatically from the Selection of Method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calculates the minimum number of HOME units needed by multiplying the total number of such units by the HOME Share Ratio from line 9.  The next column then rounds up to a whole number.  This is the number units of this type that must be designated as HOME-assisted.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multiplies the average square footage by the Base Cost Per Square Foot (from line 8) to arrive at the individual cost of for a typical unit of this type.  The next column multiplies the number of HOME-assisted units by the cost of the typical unit to arrive at the total cost of the HOME-assisted units of this type.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subtotals the costs of the HOME-assisted units from each type of unit on lines 10-19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If the PJ has chosen to assign any relocation costs exclusively to the HOME-assisted units (by entering “Yes” on line 6 above), then this line will show the relocation costs originally entered on line 5 above.  If the PJ is treating relocation as a common cost of the project (by answering “No” on line 6)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22. This line calculates the “Actual Cost of HOME Units” by adding together the subtotal of individual unit costs (line 20) and any relocation costs assigned exclusively to the HOME-assisted units (line 21).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23. Enter the maximum per-unit HOME subsidy for a 0-bedroom (aka efficiency) unit in the yellow input cell.  The maximum per-unit HOME subsidy should be obtained from the local HUD Field Office.  This line automatically counts the number of 0-bedroom units from lines 10-19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24. Enter the maximum per-unit HOME subsidy for a 1-bedroom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25. Enter the maximum per-unit HOME subsidy for a 2-bedroom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26. Enter the maximum per-unit HOME subsidy for a 3-bedroom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27. Enter the maximum per-unit HOME subsidy for a 4-bedroom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28. This line calculates the “Maximum Project Subsidy” by adding together the subtotals from lines 23-27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29. This line shows the proposed HOME investment originally entered on line 2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shows the actual cost of the HOME units originally calculated on line 22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This line shows the maximum project subsidy calculated on line 28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shows the “Maximum HOME Investment” by calculating the lesser of the figures on lines 29-31 above. </a:t>
          </a:r>
        </a:p>
        <a:p>
          <a:pPr lvl="0"/>
          <a:endParaRPr lang="en-US" sz="1100">
            <a:solidFill>
              <a:schemeClr val="dk1"/>
            </a:solidFill>
            <a:effectLst/>
            <a:latin typeface="+mn-lt"/>
            <a:ea typeface="+mn-ea"/>
            <a:cs typeface="+mn-cs"/>
          </a:endParaRPr>
        </a:p>
        <a:p>
          <a:pPr lvl="0"/>
          <a:r>
            <a:rPr lang="en-US" sz="1100" i="1">
              <a:solidFill>
                <a:schemeClr val="dk1"/>
              </a:solidFill>
              <a:effectLst/>
              <a:latin typeface="+mn-lt"/>
              <a:ea typeface="+mn-ea"/>
              <a:cs typeface="+mn-cs"/>
            </a:rPr>
            <a:t>(Rev. 9.14.17)</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33618</xdr:colOff>
      <xdr:row>0</xdr:row>
      <xdr:rowOff>44824</xdr:rowOff>
    </xdr:from>
    <xdr:to>
      <xdr:col>27</xdr:col>
      <xdr:colOff>531159</xdr:colOff>
      <xdr:row>111</xdr:row>
      <xdr:rowOff>179295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3216218" y="44824"/>
          <a:ext cx="5983941" cy="18955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Proration Method Cost Allocation Worksheet- HOME Investment, Determine HOME Units Needed</a:t>
          </a:r>
        </a:p>
        <a:p>
          <a:r>
            <a:rPr lang="en-US" sz="1100">
              <a:solidFill>
                <a:schemeClr val="dk1"/>
              </a:solidFill>
              <a:effectLst/>
              <a:latin typeface="+mn-lt"/>
              <a:ea typeface="+mn-ea"/>
              <a:cs typeface="+mn-cs"/>
            </a:rPr>
            <a:t>This worksheet may be used when a project’s units are comparable and the proposed HOME investment is known.  </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proposed HOME investment, typically based on the PJ’s initial underwriting review of the project and/or the funding request from the developer.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5.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6.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7. This line shows the “Base Project Cost.”  It is calculated by deducting HOME-ineligible costs (line 4) and relocation costs that will be assigned exclusively to HOME units (from line 5 if line 6 is “Yes”) from the total development cost (line 3).</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8. This line calculates the “Base Cost Per Square Foot” by dividing the Base Project Cost (line 7) by the gross residential square footage (line 1).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9. This line calculates the “HOME Share Ratio.”  It is the percentage of the Base Project Cost (line 7) represented by the proposed HOME investment on line 2 (i.e. the proposed HOME Investment divided by the Base Project Cost).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10. This line, as well as lines 11-19, calculates the number of HOME-assisted units required for each unit “type” that was entered on the Selection of Method worksheet.  It also calculates the cost of the “typical” unit from each grouping and the costs of the HOME-assisted units of this type.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each unit type, the worksheet identifies the total number of such units, shows the description of the unit type, and identifies the number of bedrooms in each such unit.  This information is pulled automatically from the Selection of Method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calculates the minimum number of HOME units needed by multiplying the total number of such units by the HOME Share Ratio from line 9.  The next column then rounds up to a whole number.  This is the number units of this type that must be designated as HOME-assisted.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multiplies the average square footage by the Base Cost Per Square Foot (from line 8) to arrive at the individual cost of for a typical unit of this type.  The next column multiplies the number of HOME-assisted units by the cost of the typical unit to arrive at the total cost of the HOME-assisted units of this type.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subtotals the costs of the HOME-assisted units from each type of unit on lines 10-19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If the PJ has chosen to assign any relocation costs exclusively to the HOME-assisted units (by entering “Yes” on line 6 above), then this line will show the relocation costs originally entered on line 5 above.  If the PJ is treating relocation as a common cost of the project (by answering “No” on line 6)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22. This line calculates the “Actual Cost of HOME Units” by adding together the subtotal of individual unit costs (line 20) and any relocation costs assigned exclusively to the HOME-assisted units (line 21).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23. Enter the maximum per-unit HOME subsidy for a 0-bedroom (aka efficiency) unit in the yellow input cell.  The maximum per-unit HOME subsidy should be obtained from the local HUD Field Office.  This line automatically counts the number of 0-bedroom units from lines 10-19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24. Enter the maximum per-unit HOME subsidy for a 1-bedroom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25. Enter the maximum per-unit HOME subsidy for a 2-bedroom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26. Enter the maximum per-unit HOME subsidy for a 3-bedroom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27. Enter the maximum per-unit HOME subsidy for a 4-bedroom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28. This line calculates the “Maximum Project Subsidy” by adding together the subtotals from lines 23-27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29. This line shows the proposed HOME investment originally entered on line 2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shows the actual cost of the HOME units originally calculated on line 22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This line shows the maximum project subsidy calculated on line 28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shows the “Maximum HOME Investment” by calculating the lesser of the figures on lines 29-31 above. </a:t>
          </a:r>
        </a:p>
        <a:p>
          <a:pPr lvl="0"/>
          <a:endParaRPr lang="en-US" sz="1100">
            <a:solidFill>
              <a:schemeClr val="dk1"/>
            </a:solidFill>
            <a:effectLst/>
            <a:latin typeface="+mn-lt"/>
            <a:ea typeface="+mn-ea"/>
            <a:cs typeface="+mn-cs"/>
          </a:endParaRPr>
        </a:p>
        <a:p>
          <a:pPr lvl="0"/>
          <a:r>
            <a:rPr lang="en-US" sz="1100" i="1">
              <a:solidFill>
                <a:schemeClr val="dk1"/>
              </a:solidFill>
              <a:effectLst/>
              <a:latin typeface="+mn-lt"/>
              <a:ea typeface="+mn-ea"/>
              <a:cs typeface="+mn-cs"/>
            </a:rPr>
            <a:t>(Rev. 9.14.17)</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11206</xdr:colOff>
      <xdr:row>0</xdr:row>
      <xdr:rowOff>22410</xdr:rowOff>
    </xdr:from>
    <xdr:to>
      <xdr:col>26</xdr:col>
      <xdr:colOff>508747</xdr:colOff>
      <xdr:row>110</xdr:row>
      <xdr:rowOff>33618</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22206" y="22410"/>
          <a:ext cx="5943600" cy="19543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Standard Method Worksheet Instructions</a:t>
          </a:r>
        </a:p>
        <a:p>
          <a:r>
            <a:rPr lang="en-US" sz="1100">
              <a:solidFill>
                <a:schemeClr val="dk1"/>
              </a:solidFill>
              <a:effectLst/>
              <a:latin typeface="+mn-lt"/>
              <a:ea typeface="+mn-ea"/>
              <a:cs typeface="+mn-cs"/>
            </a:rPr>
            <a:t>This worksheet can be used for any multi-unit HOME project where cost allocation is required.  The Standard Method is the required cost allocation process if a project’s units are not comparable.  Even if units are comparable, when a PJ plans to designate fixed HOME units, use of the Standard Method is advised.  Finally, the Standard Method worksheet can be used whether the starting input is the proposed HOME investment or a set of proposed HOME-assisted units.</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proposed HOME investment.  If using the worksheet to determine the cost of a pre-identified set of proposed HOME units, then this cell may be left blank.  Prior to committing funds to the project, the PJ will need to underwrite the project, determine the gap, and ensure that the award to the project is no more than that needed to ensure viability.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5. If the units in the project are not comparable and some units have upgraded finishes or amenities (e.g. some units have fireplaces, upgraded appliance packages, premium fixtures, etc.), enter the cost of these upgrades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6.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7.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8. This line shows the “Base Project Cost.”  It is calculated by deducting HOME-ineligible costs (line 4), non-standard upgrade costs (line 5), and any URA costs that will be assigned exclusively to HOME units from the total development cost (line 3).</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9. This line calculates the “Base Cost Per Square Foot” by dividing the Base Project Cost (line 8) by the gross residential square footage (line 1).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10. Enter information on the specific units being designated as HOME-assisted units in the first four columns of this line.  This will include the specific unit number (e.g. 101, 3-A, etc.), a description of the unit (usually the number of bedrooms and bathrooms), the number of bedrooms, and the square footage of the specific unit.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fourth column of this line calculates the “Individual Unit Cost” by multiplying the unit’s square footage by the Base Cost Per Square Foot (line 9).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instructions for line 11-29 are the same.  Each HOME-assisted unit must be entered on its own line.  Note that rows 20-29 are “hidden” in the Excel worksheet.  If more than 10 HOME-assisted units need to be designated, users can “right click” in the left hand margin to unhide those additional rows.  This worksheet is designed to accommodate up to 20 specific HOME-assisted units.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subtotals the individual unit cost from each designated HOME unit entered on lines 10-29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If the PJ has chosen to assign any relocation costs exclusively to the HOME-assisted units (by entering “Yes” on line 7 above), then this line will show the relocation costs originally entered on line 6.  If the PJ is treating relocation as a common cost of the project (by answering “No” on line 7)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calculates the “Actual Cost of HOME Units” by adding together the subtotal of individual unit costs (line 30) and any relocation costs assigned exclusively to the HOME-assisted units (line 31).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33. Enter the maximum per-unit HOME subsidy for a 0-bedroom (aka efficiency) unit in the yellow input cell.  The maximum per-unit HOME subsidy should be obtained from the local HUD Field Office.  The first column of this line automatically counts the number of 0-bedroom units entered on lines 10-29.  The sheet then then multiplies the number of such units by the maximum per-unit subsidy.  The resulting subtotal of the maximum subsidy for units of this size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34. Enter the maximum per-unit HOME subsidy for a 1-bedroom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35. Enter the maximum per-unit HOME subsidy for a 2-bedroom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36. Enter the maximum per-unit HOME subsidy for a 3-bedroom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37. Enter the maximum per-unit HOME subsidy for a 4-bedroom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38. This line calculates the “Maximum Project Subsidy” by adding together the subtotals from lines 33-37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39. This line shows the proposed HOME investment originally entered on line 2 above.  If the cost allocation process was initially completed to determine the costs allocable to an identified set of units, this line may be blank.  In such cases, the PJ will need to underwrite the project, determine the gap, and rerun the cost allocation review with this figure entered prior to committing funds to the project.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40. This line shows the actual cost of the HOME units originally calculated on line 32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41. This line shows the maximum project subsidy calculated on line 38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42. This line shows the “Maximum HOME Investment” by calculating the lesser of the figures on lines 39-41 above. </a:t>
          </a:r>
        </a:p>
        <a:p>
          <a:endParaRPr lang="en-US" sz="1100"/>
        </a:p>
        <a:p>
          <a:r>
            <a:rPr lang="en-US" sz="1100" i="1"/>
            <a:t>(Rev. 9.14.17)</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89646</xdr:colOff>
      <xdr:row>0</xdr:row>
      <xdr:rowOff>33617</xdr:rowOff>
    </xdr:from>
    <xdr:to>
      <xdr:col>25</xdr:col>
      <xdr:colOff>587187</xdr:colOff>
      <xdr:row>118</xdr:row>
      <xdr:rowOff>168089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631705" y="33617"/>
          <a:ext cx="5943600" cy="21044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Proration Method Cost Allocation Worksheet- Proposed HOME Units, Determine Maximum HOME Investment</a:t>
          </a:r>
        </a:p>
        <a:p>
          <a:r>
            <a:rPr lang="en-US" sz="1100">
              <a:solidFill>
                <a:schemeClr val="dk1"/>
              </a:solidFill>
              <a:effectLst/>
              <a:latin typeface="+mn-lt"/>
              <a:ea typeface="+mn-ea"/>
              <a:cs typeface="+mn-cs"/>
            </a:rPr>
            <a:t>This worksheet may be used when a project’s units are comparable and a set of HOME-assisted units has been proposed.  It will calculate the maximum HOME investment prior to underwriting.  Prior to committing funds to the project, the PJ will need to underwrite the project, determine the gap, and ensure that the award to the project is no more than that needed to ensure viability.  This worksheet can only be used if the number of HOME-assisted units represents the exact same percentage of each unit type.</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This line indicates that the proposed HOME investment has not yet been determined or provided.  Prior to committing funds to the project, the PJ will need to underwrite the project, determine the gap, and ensure that the award to the project is no more than that needed to ensure viability.  </a:t>
          </a:r>
          <a:r>
            <a:rPr lang="en-US" sz="1100" i="1">
              <a:solidFill>
                <a:schemeClr val="dk1"/>
              </a:solidFill>
              <a:effectLst/>
              <a:latin typeface="+mn-lt"/>
              <a:ea typeface="+mn-ea"/>
              <a:cs typeface="+mn-cs"/>
            </a:rPr>
            <a:t>If the proposed HOME investment is known, use the Proration—HOME Investment, Determine HOME Units Needed worksheet.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This line, along with lines 4-12, largely auto-populates with information about a given “type” of unit from the Selection of Method worksheet.  For each type of unit (which must have been determined to be comparable by the PJ), the line shows the total number of such units, the description, the number of bedrooms, and the average square footage.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the color-coded cell, enter the number of such units that will be designated as HOME-assisted.  The final column for this line calculates the “HOME share” of each unit type.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13. This line checks to ensure that the Proration Method can be used for the project.  HUD requires HOME-assisted units to be designated proportionately across each unit type.  To use the Proration Method to calculate the potential HOME investment from a given set of HOME-assisted units, the units represent the exact same percentage of each unit type.  If the HOME share for every unit type shown on lines 3-12 above is identical, then the result here will be “OK to prorate.”  If there is any variation in the HOME share across unit types, then the result will be “Cannot use proration.”  In such a case, it may be possible to use the Hybrid Method, or in all cases the Standard Method can be used.</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14. If the Proration Method may be used based on the results of line 13, this line calculates the overall “HOME Share Ratio.”  In this worksheet, that is the percentage of the project’s units that are designated as HOME-assisted.  If the Proration Method cannot be used, this line will return a result of “Error.”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16.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17. Enter costs associated with URA- or Section 104(d)- 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16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18.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19. This line shows the “Base Project Cost.”  It is automatically calculated by deducting HOME-ineligible costs (line 16) and relocation costs that will be assigned exclusively to HOME units (from line 17 if line 18 is “Yes”) from the total development cost (line 15).</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calculates the “Base Cost Per Square Foot” by dividing the Base Project Cost (line 19) by the gross residential square footage (line 1).  In this specific worksheet, the cost per square foot is provided for information only.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This line calculates the subtotal of the costs of the designated HOME units by multiplying the Base Project Cost (line 19) by the HOME Share Ratio (line 14).</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22. If the PJ has chosen to assign any relocation costs exclusively to the HOME-assisted units (by entering “Yes” on line 18 above), then this line will show the relocation costs originally entered on line 17 above.  If the PJ is treating relocation as a common cost of the project (by answering “No” on line 18)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23. This line calculates the “Actual Cost of HOME Units” by adding together the subtotal of HOME-assisted unit costs (line 21) and any</a:t>
          </a:r>
          <a:r>
            <a:rPr lang="en-US" sz="1100" baseline="0">
              <a:solidFill>
                <a:schemeClr val="dk1"/>
              </a:solidFill>
              <a:effectLst/>
              <a:latin typeface="+mn-lt"/>
              <a:ea typeface="+mn-ea"/>
              <a:cs typeface="+mn-cs"/>
            </a:rPr>
            <a:t> relocation</a:t>
          </a:r>
          <a:r>
            <a:rPr lang="en-US" sz="1100">
              <a:solidFill>
                <a:schemeClr val="dk1"/>
              </a:solidFill>
              <a:effectLst/>
              <a:latin typeface="+mn-lt"/>
              <a:ea typeface="+mn-ea"/>
              <a:cs typeface="+mn-cs"/>
            </a:rPr>
            <a:t> costs assigned exclusively to the HOME-assisted units (line 22).</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24. Enter the maximum per-unit HOME subsidy for a 0-bedroom (aka efficiency) unit in the yellow input cell.  The maximum per-unit HOME subsidy should be obtained from the local HUD Field Office.  This line automatically counts the number of 0-bedroom units from lines 3-12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25. Enter the maximum per-unit HOME subsidy for a 1-bedroom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26. Enter the maximum per-unit HOME subsidy for a 2-bedroom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27. Enter the maximum per-unit HOME subsidy for a 3-bedroom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28. Enter the maximum per-unit HOME subsidy for a 4-bedroom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29. This line calculates the “Maximum Project Subsidy” by adding together the subtotals from lines 24-28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again notes that the proposed HOME investment has not yet been determined or provided.  Prior to committing funds to the project, the PJ will need to underwrite the project, determine the gap, and ensure that the award to the project is no more than that needed to ensure viability.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This line shows the actual cost of the HOME units originally calculated on line 23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shows the maximum project subsidy calculated on line 29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33. This line shows the “Maximum HOME Investment” by calculating the lesser of the figures on lines 30-32 above. </a:t>
          </a:r>
        </a:p>
        <a:p>
          <a:endParaRPr lang="en-US" sz="1100"/>
        </a:p>
        <a:p>
          <a:r>
            <a:rPr lang="en-US" sz="1100" i="1"/>
            <a:t>(Rev. 9.14.17)</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11205</xdr:colOff>
      <xdr:row>0</xdr:row>
      <xdr:rowOff>44822</xdr:rowOff>
    </xdr:from>
    <xdr:to>
      <xdr:col>33</xdr:col>
      <xdr:colOff>508747</xdr:colOff>
      <xdr:row>157</xdr:row>
      <xdr:rowOff>134471</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2763499" y="44822"/>
          <a:ext cx="5943601" cy="280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Hybrid Method Cost Allocation Worksheet- Proposed HOME Units, Determine Maximum HOME Investment</a:t>
          </a:r>
        </a:p>
        <a:p>
          <a:r>
            <a:rPr lang="en-US" sz="1100">
              <a:solidFill>
                <a:schemeClr val="dk1"/>
              </a:solidFill>
              <a:effectLst/>
              <a:latin typeface="+mn-lt"/>
              <a:ea typeface="+mn-ea"/>
              <a:cs typeface="+mn-cs"/>
            </a:rPr>
            <a:t>The Hybrid Method allows a PJ to calculate the cost of HOME units in a project with comparable units given a pre-identified set of HOME-assisted units that are in roughly equal proportion to one another, but where an exactly proportional assignment of units it not possible.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assign “floating” HOME units, HUD requires a PJ to designate HOME-assisted units proportionately across each unit type in the project.  In some cases, that means that the exact same proportion will be designated.  For example, in a 20-unit project with 10 comparable 2-bedroom and 10 comparable 3-bedroom units, there may be three units of each type designated as HOME-assisted.  In such cases, the Proration Method is the most appropriate approach to cost allocation.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However, in some cases the percentage or ratio of each unit cannot be assigned in exact proportion.  For example, in the same 20-unit project, if only five units were going to be HOME-assisted, then those units cannot be assigned in an exactly identical way across the groupings of 10 units per type.  In other cases, the total unit breakdown does not allow for an exactly proportional allocation.  For example, a 20-unit project could have 11 comparable 1-bedroom units and nine comparable 2-bedroom units.  Mathematically there is no way to assign HOME-assisted units in the same proportion short of designating the entire project as HOME assisted.  The Hybrid Method is used to address this issue, allocating costs when unit designations are made in roughly equal but not mathematically exact proportions to each unit type in the project.</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This line indicates that the proposed HOME investment has not yet been determined or provided.  Prior to committing funds to the project, the PJ will need to underwrite the project, determine the gap, and ensure that the award to the project is no more than that needed to ensure viability.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This line, along with lines 4-12, largely auto-populates with information about a given “type” of unit from the Selection of Method worksheet.  For each type of unit (which must have been determined to be comparable by the PJ), the line shows the total number of such units, the description, the number of bedrooms, and the average square footage.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the color-coded cell, enter the number of such units that will be designated as HOME-assisted.  The final column for this line calculates the “HOME share” of each unit type.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Note that HUD expects HOME-assisted units to be designated proportionately across each unit type.  The Hybrid Method can be used when those designations are not </a:t>
          </a:r>
          <a:r>
            <a:rPr lang="en-US" sz="1100" i="1">
              <a:solidFill>
                <a:schemeClr val="dk1"/>
              </a:solidFill>
              <a:effectLst/>
              <a:latin typeface="+mn-lt"/>
              <a:ea typeface="+mn-ea"/>
              <a:cs typeface="+mn-cs"/>
            </a:rPr>
            <a:t>exactly</a:t>
          </a:r>
          <a:r>
            <a:rPr lang="en-US" sz="1100">
              <a:solidFill>
                <a:schemeClr val="dk1"/>
              </a:solidFill>
              <a:effectLst/>
              <a:latin typeface="+mn-lt"/>
              <a:ea typeface="+mn-ea"/>
              <a:cs typeface="+mn-cs"/>
            </a:rPr>
            <a:t> proportionate due to the specific configuration of the project.  But PJs should take care to ensure HOME-assisted units are designated in roughly the same proportion taking into account percentage.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13. This line checks to ensure that the Hybrid Method can be used for the project.  It may return one of two determinations – “Yes, may use Hybrid Method” or “No, cannot use Hybrid Method.”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HUD requires HOME-assisted units to be designated proportionately across each unit type.  The Hybrid Method is designed for use when a given set of HOME-assisted units cannot be designated in exactly the same proportion across unit types.  To reach the determination of whether the Hybrid Method may be used, this line examines whether the proposed HOME designations are “roughly” proportional.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Specifically, it compares the percentage of units within each type that are shown as HOME-assisted on the lines above to the total percentage of HOME units in the project.  If the precise number of units that would be required within each unit type (i.e. the percentage of total HOME units multiplied by the number of units of the given type prior to rounding) can be rounded up or down to the whole number of unit assigned, then the Hybrid Method can be used.  If not, the Hybrid Method cannot be used.  In some cases, designating the units more proportionally may resolve the issue, or use of the Standard Method with fixed units may be more appropriate.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example, assume a 10-unit project has five comparable 1-bedroom and five comparable 2-bedroom units.  The developer has proposed providing five total HOME units (50% of the total unit count) with two being 1-bedroom (40%) and three being 2-bedroom units (60%).  A mathematically exact split would require 2.5 units of each time, but units must be designated in whole numbers.  The proposed split is roughly proportional.  If the proposal was to designate four 1-bedroom units (80%) and one 2-bedroom unit (20%), the designations would not be proportional.  In such a case, if the units were not rebalanced, the Standard Method would be the appropriate approach to cost allocation.</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14.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15.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16.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15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17. Using the dropdown selection, identity whether required relocation costs will be assigned exclusively to HOME-assisted units or will be treated as a common cost of the project.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18. This line shows the “Base Project Cost.”  It is automatically calculated by deducting HOME-ineligible costs (line 15) and costs that will be assigned exclusively to HOME units (from line 16 if line 17 is “Yes”) from the total development cost (line 14).</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19. This line calculates the “Base Cost Per Square Foot” by dividing the Base Project Cost (line 18) by the gross residential square footage (line 1).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along with lines 21-29, calculates the cost of the “typical” unit from each type and, in turn, the costs of the HOME-assisted units.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each unit type, the worksheet identifies the total number of such units, shows the description of the unit type, and identifies the number of bedrooms in each such unit.  These data are filled automatically from the Selection of Method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multiplies the average square footage by the Base Cost Per Square Foot (from line 19) to arrive at the individual cost of for a typical unit of this type.  The next column multiplies the number of HOME-assisted units by the cost of the typical unit to arrive at the total cost of the HOME-assisted units of this type.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calculates the subtotal of the costs of the designated HOME units by adding together the costs of the HOME-assisted units from each type of unit in lines 20-29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If the PJ has chosen to assign any relocation costs exclusively to the HOME-assisted units (by entering “Yes” on line 17 above), then this line will show the relocation costs originally entered on line 16 above.  If the PJ is treating relocation as a common cost of the project (by answering “No” on line 17)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calculates the “Actual Cost of HOME Units” by adding together the subtotal of HOME-assisted unit costs (line 30) and any relocation costs assigned exclusively to the HOME-assisted units (line 31).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33. Enter the maximum per-unit HOME subsidy for a 0-bedroom (aka efficiency) unit in the yellow input cell.  The maximum per-unit HOME subsidy should be obtained from the local HUD Field Office.  This line automatically counts the number of 0-bedroom units from lines 20-29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34. Enter the maximum per-unit HOME subsidy for a 1-bedroom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35. Enter the maximum per-unit HOME subsidy for a 2-bedroom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36. Enter the maximum per-unit HOME subsidy for a 3-bedroom unit in the yellow input cell.  See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37. Enter the maximum per-unit HOME subsidy for a 4-bedroom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38. This line calculates the “Maximum Project Subsidy” by adding together the subtotals from lines 33-37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39. This line again notes that the proposed HOME investment has not yet been determined or provided.  Prior to committing funds to the project, the PJ will need to underwrite the project, determine the gap, and ensure that the award to the project is no more than that needed to ensure viability.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40. This line shows the actual cost of the HOME units originally calculated on line 32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41. This line shows the maximum project subsidy calculated on line 38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42. This line shows the “Maximum HOME Investment” by calculating the lesser of the figures on lines 39-41 above. </a:t>
          </a:r>
        </a:p>
        <a:p>
          <a:endParaRPr lang="en-US" sz="1100"/>
        </a:p>
        <a:p>
          <a:endParaRPr lang="en-US" sz="1100"/>
        </a:p>
        <a:p>
          <a:r>
            <a:rPr lang="en-US" sz="1100" i="1"/>
            <a:t>(Rev. 9.14.17)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workbookViewId="0"/>
  </sheetViews>
  <sheetFormatPr defaultRowHeight="15"/>
  <sheetData/>
  <sheetProtection sheet="1" objects="1" scenarios="1"/>
  <pageMargins left="0.7" right="0.7" top="0.75" bottom="0.75" header="0.3" footer="0.3"/>
  <pageSetup scale="98"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topLeftCell="A13" zoomScale="85" zoomScaleNormal="85" workbookViewId="0">
      <selection activeCell="I12" sqref="I12"/>
    </sheetView>
  </sheetViews>
  <sheetFormatPr defaultRowHeight="15"/>
  <cols>
    <col min="1" max="1" width="2.85546875" style="51" bestFit="1" customWidth="1"/>
    <col min="2" max="2" width="5.5703125" customWidth="1"/>
    <col min="3" max="3" width="8.7109375" customWidth="1"/>
    <col min="4" max="4" width="25.140625" customWidth="1"/>
    <col min="5" max="5" width="6.42578125" customWidth="1"/>
    <col min="6" max="6" width="7" customWidth="1"/>
    <col min="7" max="7" width="6.7109375" customWidth="1"/>
    <col min="8" max="8" width="6.42578125" customWidth="1"/>
    <col min="9" max="9" width="13.28515625" customWidth="1"/>
    <col min="10" max="10" width="7.42578125" customWidth="1"/>
    <col min="11" max="11" width="11" customWidth="1"/>
    <col min="12" max="12" width="15.28515625" customWidth="1"/>
    <col min="14" max="14" width="13.7109375" hidden="1" customWidth="1"/>
    <col min="15" max="15" width="6.28515625" hidden="1" customWidth="1"/>
  </cols>
  <sheetData>
    <row r="1" spans="1:24" ht="19.5">
      <c r="I1" s="104" t="s">
        <v>0</v>
      </c>
    </row>
    <row r="2" spans="1:24" ht="18.75">
      <c r="A2" s="122" t="s">
        <v>1</v>
      </c>
      <c r="B2" s="122"/>
      <c r="C2" s="122"/>
      <c r="D2" s="122"/>
      <c r="E2" s="122"/>
      <c r="F2" s="122"/>
      <c r="G2" s="122"/>
      <c r="H2" s="103"/>
    </row>
    <row r="3" spans="1:24" ht="18.75">
      <c r="A3" s="89"/>
      <c r="B3" s="89"/>
      <c r="C3" s="89"/>
      <c r="D3" s="89"/>
    </row>
    <row r="4" spans="1:24">
      <c r="A4" s="31">
        <v>1</v>
      </c>
      <c r="B4" s="10" t="s">
        <v>2</v>
      </c>
      <c r="C4" s="10"/>
      <c r="D4" s="108"/>
      <c r="E4" s="109"/>
      <c r="F4" s="109"/>
      <c r="G4" s="110"/>
      <c r="M4" s="9"/>
    </row>
    <row r="5" spans="1:24">
      <c r="A5" s="31">
        <v>2</v>
      </c>
      <c r="B5" s="10" t="s">
        <v>3</v>
      </c>
      <c r="C5" s="10"/>
      <c r="D5" s="111"/>
      <c r="E5" s="111"/>
      <c r="F5" s="111"/>
      <c r="G5" s="111"/>
      <c r="M5" s="9"/>
    </row>
    <row r="6" spans="1:24">
      <c r="A6" s="31">
        <v>3</v>
      </c>
      <c r="B6" s="10" t="s">
        <v>4</v>
      </c>
      <c r="C6" s="10"/>
      <c r="D6" s="112"/>
      <c r="E6" s="112"/>
      <c r="F6" s="112"/>
      <c r="G6" s="112"/>
      <c r="M6" s="9"/>
    </row>
    <row r="9" spans="1:24">
      <c r="A9" s="38" t="s">
        <v>5</v>
      </c>
    </row>
    <row r="10" spans="1:24">
      <c r="A10" s="57"/>
      <c r="B10" s="58"/>
      <c r="C10" s="58"/>
      <c r="D10" s="58"/>
      <c r="E10" s="58"/>
      <c r="F10" s="58"/>
      <c r="G10" s="59"/>
      <c r="H10" s="121" t="s">
        <v>6</v>
      </c>
      <c r="I10" s="121"/>
      <c r="J10" s="121"/>
      <c r="K10" s="121"/>
      <c r="L10" s="114" t="s">
        <v>7</v>
      </c>
    </row>
    <row r="11" spans="1:24" ht="60">
      <c r="A11" s="60"/>
      <c r="B11" s="13" t="s">
        <v>8</v>
      </c>
      <c r="C11" s="13" t="s">
        <v>9</v>
      </c>
      <c r="D11" s="13" t="s">
        <v>10</v>
      </c>
      <c r="E11" s="13" t="s">
        <v>11</v>
      </c>
      <c r="F11" s="13" t="s">
        <v>12</v>
      </c>
      <c r="G11" s="13" t="s">
        <v>13</v>
      </c>
      <c r="H11" s="13" t="s">
        <v>14</v>
      </c>
      <c r="I11" s="13" t="s">
        <v>15</v>
      </c>
      <c r="J11" s="13" t="s">
        <v>16</v>
      </c>
      <c r="K11" s="13" t="s">
        <v>17</v>
      </c>
      <c r="L11" s="115"/>
      <c r="M11" s="3"/>
      <c r="N11" s="3" t="s">
        <v>18</v>
      </c>
      <c r="O11" s="3" t="s">
        <v>19</v>
      </c>
    </row>
    <row r="12" spans="1:24">
      <c r="A12" s="31">
        <v>4</v>
      </c>
      <c r="B12" s="71" t="s">
        <v>20</v>
      </c>
      <c r="C12" s="92"/>
      <c r="D12" s="102"/>
      <c r="E12" s="92">
        <v>0</v>
      </c>
      <c r="F12" s="94"/>
      <c r="G12" s="95"/>
      <c r="H12" s="92" t="s">
        <v>21</v>
      </c>
      <c r="I12" s="92" t="s">
        <v>21</v>
      </c>
      <c r="J12" s="92" t="s">
        <v>21</v>
      </c>
      <c r="K12" s="92" t="s">
        <v>21</v>
      </c>
      <c r="L12" s="92" t="s">
        <v>21</v>
      </c>
      <c r="M12" s="78" t="str">
        <f>IF(AND(NOT(ISBLANK(L12)),ISBLANK(C12)),"Error, no units of this type shown, delete determination or indicate unit count.",IF(AND(NOT(ISBLANK(C12)),ISBLANK(L12)),"Error, units shown without determination, make determination or delete units.",""))</f>
        <v>Error, no units of this type shown, delete determination or indicate unit count.</v>
      </c>
      <c r="N12" s="37">
        <f t="shared" ref="N12:N21" si="0">IF(L12="No",1,0)</f>
        <v>0</v>
      </c>
      <c r="O12" s="50">
        <f>C12*G12</f>
        <v>0</v>
      </c>
    </row>
    <row r="13" spans="1:24">
      <c r="A13" s="31">
        <v>5</v>
      </c>
      <c r="B13" s="71" t="s">
        <v>22</v>
      </c>
      <c r="C13" s="92"/>
      <c r="D13" s="93"/>
      <c r="E13" s="92">
        <v>0</v>
      </c>
      <c r="F13" s="94"/>
      <c r="G13" s="95"/>
      <c r="H13" s="92" t="s">
        <v>21</v>
      </c>
      <c r="I13" s="92" t="s">
        <v>21</v>
      </c>
      <c r="J13" s="92" t="s">
        <v>21</v>
      </c>
      <c r="K13" s="92" t="s">
        <v>21</v>
      </c>
      <c r="L13" s="92" t="s">
        <v>21</v>
      </c>
      <c r="M13" s="78" t="str">
        <f t="shared" ref="M13:M21" si="1">IF(AND(NOT(ISBLANK(L13)),ISBLANK(C13)),"Error, no units of this type shown, delete determination or indicate unit count.",IF(AND(NOT(ISBLANK(C13)),ISBLANK(L13)),"Error, units shown without determination, make determination or delete units.",""))</f>
        <v>Error, no units of this type shown, delete determination or indicate unit count.</v>
      </c>
      <c r="N13" s="37">
        <f t="shared" si="0"/>
        <v>0</v>
      </c>
      <c r="O13" s="50">
        <f t="shared" ref="O13:O21" si="2">C13*G13</f>
        <v>0</v>
      </c>
      <c r="X13" s="7"/>
    </row>
    <row r="14" spans="1:24">
      <c r="A14" s="31">
        <v>6</v>
      </c>
      <c r="B14" s="71" t="s">
        <v>23</v>
      </c>
      <c r="C14" s="92"/>
      <c r="D14" s="93"/>
      <c r="E14" s="92">
        <v>0</v>
      </c>
      <c r="F14" s="94"/>
      <c r="G14" s="95"/>
      <c r="H14" s="92" t="s">
        <v>24</v>
      </c>
      <c r="I14" s="92" t="s">
        <v>24</v>
      </c>
      <c r="J14" s="92" t="s">
        <v>24</v>
      </c>
      <c r="K14" s="92" t="s">
        <v>24</v>
      </c>
      <c r="L14" s="92" t="s">
        <v>24</v>
      </c>
      <c r="M14" s="78" t="str">
        <f t="shared" si="1"/>
        <v>Error, no units of this type shown, delete determination or indicate unit count.</v>
      </c>
      <c r="N14" s="37">
        <f t="shared" si="0"/>
        <v>1</v>
      </c>
      <c r="O14" s="50">
        <f t="shared" si="2"/>
        <v>0</v>
      </c>
      <c r="X14" s="7"/>
    </row>
    <row r="15" spans="1:24">
      <c r="A15" s="31">
        <v>7</v>
      </c>
      <c r="B15" s="71" t="s">
        <v>25</v>
      </c>
      <c r="C15" s="92"/>
      <c r="D15" s="102"/>
      <c r="E15" s="92">
        <v>0</v>
      </c>
      <c r="F15" s="94"/>
      <c r="G15" s="95"/>
      <c r="H15" s="92" t="s">
        <v>24</v>
      </c>
      <c r="I15" s="92" t="s">
        <v>24</v>
      </c>
      <c r="J15" s="92" t="s">
        <v>24</v>
      </c>
      <c r="K15" s="92" t="s">
        <v>24</v>
      </c>
      <c r="L15" s="92" t="s">
        <v>24</v>
      </c>
      <c r="M15" s="78" t="str">
        <f t="shared" si="1"/>
        <v>Error, no units of this type shown, delete determination or indicate unit count.</v>
      </c>
      <c r="N15" s="37">
        <f t="shared" si="0"/>
        <v>1</v>
      </c>
      <c r="O15" s="50">
        <f t="shared" si="2"/>
        <v>0</v>
      </c>
      <c r="X15" s="7"/>
    </row>
    <row r="16" spans="1:24">
      <c r="A16" s="31">
        <v>8</v>
      </c>
      <c r="B16" s="71" t="s">
        <v>26</v>
      </c>
      <c r="C16" s="92"/>
      <c r="D16" s="93"/>
      <c r="E16" s="92">
        <v>0</v>
      </c>
      <c r="F16" s="94"/>
      <c r="G16" s="95"/>
      <c r="H16" s="92" t="s">
        <v>24</v>
      </c>
      <c r="I16" s="92" t="s">
        <v>24</v>
      </c>
      <c r="J16" s="92" t="s">
        <v>24</v>
      </c>
      <c r="K16" s="92" t="s">
        <v>24</v>
      </c>
      <c r="L16" s="92" t="s">
        <v>24</v>
      </c>
      <c r="M16" s="78" t="str">
        <f t="shared" si="1"/>
        <v>Error, no units of this type shown, delete determination or indicate unit count.</v>
      </c>
      <c r="N16" s="37">
        <f t="shared" si="0"/>
        <v>1</v>
      </c>
      <c r="O16" s="50">
        <f t="shared" si="2"/>
        <v>0</v>
      </c>
      <c r="X16" s="7"/>
    </row>
    <row r="17" spans="1:24">
      <c r="A17" s="31">
        <v>9</v>
      </c>
      <c r="B17" s="71" t="s">
        <v>27</v>
      </c>
      <c r="C17" s="92"/>
      <c r="D17" s="93"/>
      <c r="E17" s="92">
        <v>0</v>
      </c>
      <c r="F17" s="94"/>
      <c r="G17" s="95"/>
      <c r="H17" s="92" t="s">
        <v>24</v>
      </c>
      <c r="I17" s="92" t="s">
        <v>24</v>
      </c>
      <c r="J17" s="92" t="s">
        <v>24</v>
      </c>
      <c r="K17" s="92" t="s">
        <v>24</v>
      </c>
      <c r="L17" s="92" t="s">
        <v>24</v>
      </c>
      <c r="M17" s="78" t="str">
        <f t="shared" si="1"/>
        <v>Error, no units of this type shown, delete determination or indicate unit count.</v>
      </c>
      <c r="N17" s="37">
        <f t="shared" si="0"/>
        <v>1</v>
      </c>
      <c r="O17" s="50">
        <f t="shared" si="2"/>
        <v>0</v>
      </c>
      <c r="X17" s="7"/>
    </row>
    <row r="18" spans="1:24">
      <c r="A18" s="31">
        <v>10</v>
      </c>
      <c r="B18" s="71" t="s">
        <v>28</v>
      </c>
      <c r="C18" s="92"/>
      <c r="D18" s="93"/>
      <c r="E18" s="92">
        <v>0</v>
      </c>
      <c r="F18" s="94"/>
      <c r="G18" s="95"/>
      <c r="H18" s="92" t="s">
        <v>24</v>
      </c>
      <c r="I18" s="92" t="s">
        <v>24</v>
      </c>
      <c r="J18" s="92" t="s">
        <v>24</v>
      </c>
      <c r="K18" s="92" t="s">
        <v>24</v>
      </c>
      <c r="L18" s="92" t="s">
        <v>24</v>
      </c>
      <c r="M18" s="78" t="str">
        <f t="shared" si="1"/>
        <v>Error, no units of this type shown, delete determination or indicate unit count.</v>
      </c>
      <c r="N18" s="37">
        <f t="shared" si="0"/>
        <v>1</v>
      </c>
      <c r="O18" s="50">
        <f t="shared" si="2"/>
        <v>0</v>
      </c>
      <c r="X18" s="7"/>
    </row>
    <row r="19" spans="1:24">
      <c r="A19" s="31">
        <v>11</v>
      </c>
      <c r="B19" s="71" t="s">
        <v>29</v>
      </c>
      <c r="C19" s="92"/>
      <c r="D19" s="102"/>
      <c r="E19" s="92">
        <v>0</v>
      </c>
      <c r="F19" s="94"/>
      <c r="G19" s="95"/>
      <c r="H19" s="92" t="s">
        <v>24</v>
      </c>
      <c r="I19" s="92" t="s">
        <v>24</v>
      </c>
      <c r="J19" s="92" t="s">
        <v>24</v>
      </c>
      <c r="K19" s="92" t="s">
        <v>24</v>
      </c>
      <c r="L19" s="92" t="s">
        <v>24</v>
      </c>
      <c r="M19" s="78" t="str">
        <f t="shared" si="1"/>
        <v>Error, no units of this type shown, delete determination or indicate unit count.</v>
      </c>
      <c r="N19" s="37">
        <f t="shared" si="0"/>
        <v>1</v>
      </c>
      <c r="O19" s="50">
        <f t="shared" si="2"/>
        <v>0</v>
      </c>
      <c r="X19" s="7"/>
    </row>
    <row r="20" spans="1:24">
      <c r="A20" s="31">
        <v>12</v>
      </c>
      <c r="B20" s="71" t="s">
        <v>30</v>
      </c>
      <c r="C20" s="92"/>
      <c r="D20" s="93"/>
      <c r="E20" s="92"/>
      <c r="F20" s="94"/>
      <c r="G20" s="95"/>
      <c r="H20" s="92"/>
      <c r="I20" s="92"/>
      <c r="J20" s="92"/>
      <c r="K20" s="92"/>
      <c r="L20" s="92"/>
      <c r="M20" s="78" t="str">
        <f t="shared" si="1"/>
        <v/>
      </c>
      <c r="N20" s="37">
        <f t="shared" si="0"/>
        <v>0</v>
      </c>
      <c r="O20" s="50">
        <f t="shared" si="2"/>
        <v>0</v>
      </c>
      <c r="X20" s="7"/>
    </row>
    <row r="21" spans="1:24">
      <c r="A21" s="87">
        <v>13</v>
      </c>
      <c r="B21" s="75" t="s">
        <v>31</v>
      </c>
      <c r="C21" s="92"/>
      <c r="D21" s="93"/>
      <c r="E21" s="92"/>
      <c r="F21" s="94"/>
      <c r="G21" s="95"/>
      <c r="H21" s="92"/>
      <c r="I21" s="92"/>
      <c r="J21" s="92"/>
      <c r="K21" s="92"/>
      <c r="L21" s="92"/>
      <c r="M21" s="78" t="str">
        <f t="shared" si="1"/>
        <v/>
      </c>
      <c r="N21" s="37">
        <f t="shared" si="0"/>
        <v>0</v>
      </c>
      <c r="O21" s="50">
        <f t="shared" si="2"/>
        <v>0</v>
      </c>
      <c r="X21" s="7"/>
    </row>
    <row r="22" spans="1:24">
      <c r="A22" s="31">
        <v>14</v>
      </c>
      <c r="B22" s="24"/>
      <c r="C22" s="21"/>
      <c r="D22" s="21"/>
      <c r="E22" s="21"/>
      <c r="F22" s="21"/>
      <c r="G22" s="21"/>
      <c r="H22" s="21"/>
      <c r="I22" s="21"/>
      <c r="J22" s="21"/>
      <c r="K22" s="76" t="s">
        <v>32</v>
      </c>
      <c r="L22" s="77" t="str">
        <f>IF(N22=0,"Comparable","NOT comparable")</f>
        <v>NOT comparable</v>
      </c>
      <c r="N22" s="37">
        <f>IF(SUM(N12:N21)&gt;0,1,0)</f>
        <v>1</v>
      </c>
      <c r="O22" s="50">
        <f>SUM(O12:O21)</f>
        <v>0</v>
      </c>
    </row>
    <row r="23" spans="1:24">
      <c r="A23" s="31">
        <v>15</v>
      </c>
      <c r="B23" s="24"/>
      <c r="C23" s="21"/>
      <c r="D23" s="21"/>
      <c r="E23" s="76" t="s">
        <v>33</v>
      </c>
      <c r="F23" s="123">
        <f>O22</f>
        <v>0</v>
      </c>
      <c r="G23" s="123"/>
      <c r="H23" s="21"/>
      <c r="I23" s="21"/>
      <c r="J23" s="21"/>
      <c r="K23" s="76"/>
      <c r="L23" s="77"/>
      <c r="N23" s="37"/>
      <c r="O23" s="50"/>
    </row>
    <row r="24" spans="1:24">
      <c r="B24" s="40" t="s">
        <v>34</v>
      </c>
    </row>
    <row r="25" spans="1:24">
      <c r="B25" s="39" t="s">
        <v>35</v>
      </c>
    </row>
    <row r="26" spans="1:24">
      <c r="B26" s="52" t="s">
        <v>36</v>
      </c>
    </row>
    <row r="27" spans="1:24">
      <c r="B27" s="39" t="s">
        <v>37</v>
      </c>
    </row>
    <row r="28" spans="1:24">
      <c r="B28" s="39" t="s">
        <v>38</v>
      </c>
    </row>
    <row r="30" spans="1:24">
      <c r="A30" s="38" t="s">
        <v>39</v>
      </c>
      <c r="N30" t="s">
        <v>40</v>
      </c>
    </row>
    <row r="31" spans="1:24">
      <c r="A31" s="57">
        <v>16</v>
      </c>
      <c r="B31" s="58"/>
      <c r="C31" s="120" t="s">
        <v>41</v>
      </c>
      <c r="D31" s="120"/>
      <c r="E31" s="120"/>
      <c r="F31" s="120"/>
      <c r="G31" s="120"/>
      <c r="H31" s="120"/>
      <c r="I31" s="58"/>
      <c r="J31" s="58"/>
      <c r="K31" s="58"/>
      <c r="L31" s="86"/>
      <c r="N31" s="41">
        <f>IF(C31="Proposed HOME Investment-Determine Unit Designations",1,0)</f>
        <v>1</v>
      </c>
    </row>
    <row r="32" spans="1:24">
      <c r="A32" s="61"/>
      <c r="B32" s="18"/>
      <c r="C32" s="119" t="s">
        <v>42</v>
      </c>
      <c r="D32" s="119"/>
      <c r="E32" s="119"/>
      <c r="F32" s="119"/>
      <c r="G32" s="119"/>
      <c r="H32" s="119"/>
      <c r="I32" s="18"/>
      <c r="J32" s="18"/>
      <c r="K32" s="18"/>
      <c r="L32" s="91"/>
    </row>
    <row r="34" spans="1:12">
      <c r="A34" s="38" t="s">
        <v>43</v>
      </c>
    </row>
    <row r="35" spans="1:12">
      <c r="A35" s="57"/>
      <c r="B35" s="58" t="s">
        <v>44</v>
      </c>
      <c r="C35" s="58"/>
      <c r="D35" s="58"/>
      <c r="E35" s="58"/>
      <c r="F35" s="58"/>
      <c r="G35" s="58"/>
      <c r="H35" s="58"/>
      <c r="I35" s="58"/>
      <c r="J35" s="58"/>
      <c r="K35" s="58"/>
      <c r="L35" s="86"/>
    </row>
    <row r="36" spans="1:12">
      <c r="A36" s="31">
        <v>17</v>
      </c>
      <c r="B36" s="113" t="str">
        <f>IF(OR(N31=1,N31=0),"Standard Method","")</f>
        <v>Standard Method</v>
      </c>
      <c r="C36" s="113"/>
      <c r="D36" s="126"/>
      <c r="E36" s="105" t="str">
        <f>IF(N31=0,"","May use in all cases, assign fixed HOME units")</f>
        <v>May use in all cases, assign fixed HOME units</v>
      </c>
      <c r="F36" s="106"/>
      <c r="G36" s="106"/>
      <c r="H36" s="106"/>
      <c r="I36" s="106"/>
      <c r="J36" s="106"/>
      <c r="K36" s="106"/>
      <c r="L36" s="107"/>
    </row>
    <row r="37" spans="1:12">
      <c r="A37" s="31">
        <v>18</v>
      </c>
      <c r="B37" s="124" t="str">
        <f>IF(N31=1,"Proration Method - Units Needed","")</f>
        <v>Proration Method - Units Needed</v>
      </c>
      <c r="C37" s="124"/>
      <c r="D37" s="125"/>
      <c r="E37" s="116" t="str">
        <f>IF(AND(N22=0,N31=1),"Use if designating floating HOME units proportionately across unit types","")</f>
        <v/>
      </c>
      <c r="F37" s="117"/>
      <c r="G37" s="117"/>
      <c r="H37" s="117"/>
      <c r="I37" s="117"/>
      <c r="J37" s="117"/>
      <c r="K37" s="117"/>
      <c r="L37" s="118"/>
    </row>
    <row r="38" spans="1:12">
      <c r="B38" s="51"/>
      <c r="C38" s="53"/>
      <c r="J38" s="68"/>
      <c r="L38" s="90"/>
    </row>
    <row r="39" spans="1:12">
      <c r="A39" s="60"/>
      <c r="B39" t="s">
        <v>45</v>
      </c>
      <c r="L39" s="90"/>
    </row>
    <row r="40" spans="1:12">
      <c r="A40" s="31">
        <v>19</v>
      </c>
      <c r="B40" s="113" t="s">
        <v>46</v>
      </c>
      <c r="C40" s="113"/>
      <c r="D40" s="113"/>
      <c r="E40" s="105" t="str">
        <f>IF(N31=0,"May use in all cases, assign fixed HOME units","")</f>
        <v/>
      </c>
      <c r="F40" s="106"/>
      <c r="G40" s="106"/>
      <c r="H40" s="106"/>
      <c r="I40" s="106"/>
      <c r="J40" s="106"/>
      <c r="K40" s="106"/>
      <c r="L40" s="107"/>
    </row>
    <row r="41" spans="1:12" ht="30" customHeight="1">
      <c r="A41" s="31">
        <v>20</v>
      </c>
      <c r="B41" s="113" t="s">
        <v>47</v>
      </c>
      <c r="C41" s="113"/>
      <c r="D41" s="113"/>
      <c r="E41" s="105" t="str">
        <f>IF(AND(N22=0,N31=0),"May use if floating HOME units are designated in exact proportion across unit types","")</f>
        <v/>
      </c>
      <c r="F41" s="106"/>
      <c r="G41" s="106"/>
      <c r="H41" s="106"/>
      <c r="I41" s="106"/>
      <c r="J41" s="106"/>
      <c r="K41" s="106"/>
      <c r="L41" s="107"/>
    </row>
    <row r="42" spans="1:12" ht="30" customHeight="1">
      <c r="A42" s="31">
        <v>21</v>
      </c>
      <c r="B42" s="113" t="s">
        <v>48</v>
      </c>
      <c r="C42" s="113"/>
      <c r="D42" s="113"/>
      <c r="E42" s="105" t="str">
        <f>IF(AND(N22=0,N31=0),"Use if floating HOME units are designated in roughly the same but not exact proportion across unit types","")</f>
        <v/>
      </c>
      <c r="F42" s="106"/>
      <c r="G42" s="106"/>
      <c r="H42" s="106"/>
      <c r="I42" s="106"/>
      <c r="J42" s="106"/>
      <c r="K42" s="106"/>
      <c r="L42" s="107"/>
    </row>
  </sheetData>
  <sheetProtection sheet="1" objects="1" scenarios="1"/>
  <mergeCells count="19">
    <mergeCell ref="A2:G2"/>
    <mergeCell ref="F23:G23"/>
    <mergeCell ref="B37:D37"/>
    <mergeCell ref="B36:D36"/>
    <mergeCell ref="B40:D40"/>
    <mergeCell ref="E42:L42"/>
    <mergeCell ref="D4:G4"/>
    <mergeCell ref="D5:G5"/>
    <mergeCell ref="D6:G6"/>
    <mergeCell ref="B41:D41"/>
    <mergeCell ref="B42:D42"/>
    <mergeCell ref="L10:L11"/>
    <mergeCell ref="E36:L36"/>
    <mergeCell ref="E37:L37"/>
    <mergeCell ref="E40:L40"/>
    <mergeCell ref="C32:H32"/>
    <mergeCell ref="C31:H31"/>
    <mergeCell ref="H10:K10"/>
    <mergeCell ref="E41:L41"/>
  </mergeCells>
  <conditionalFormatting sqref="B37 B41:B42">
    <cfRule type="expression" dxfId="10" priority="12">
      <formula>$N$22=1</formula>
    </cfRule>
  </conditionalFormatting>
  <conditionalFormatting sqref="B40:B42">
    <cfRule type="expression" dxfId="9" priority="13">
      <formula>$N$31=1</formula>
    </cfRule>
  </conditionalFormatting>
  <conditionalFormatting sqref="B36:B37">
    <cfRule type="expression" dxfId="8" priority="14">
      <formula>$N$31=0</formula>
    </cfRule>
  </conditionalFormatting>
  <conditionalFormatting sqref="E36">
    <cfRule type="expression" dxfId="7" priority="8">
      <formula>$N$31=0</formula>
    </cfRule>
  </conditionalFormatting>
  <conditionalFormatting sqref="E37">
    <cfRule type="expression" dxfId="6" priority="6">
      <formula>$N$22=1</formula>
    </cfRule>
  </conditionalFormatting>
  <conditionalFormatting sqref="E37">
    <cfRule type="expression" dxfId="5" priority="7">
      <formula>$N$31=0</formula>
    </cfRule>
  </conditionalFormatting>
  <conditionalFormatting sqref="E40">
    <cfRule type="expression" dxfId="4" priority="5">
      <formula>$N$31=1</formula>
    </cfRule>
  </conditionalFormatting>
  <conditionalFormatting sqref="E41">
    <cfRule type="expression" dxfId="3" priority="3">
      <formula>$N$22=1</formula>
    </cfRule>
  </conditionalFormatting>
  <conditionalFormatting sqref="E41">
    <cfRule type="expression" dxfId="2" priority="4">
      <formula>$N$31=1</formula>
    </cfRule>
  </conditionalFormatting>
  <conditionalFormatting sqref="E42">
    <cfRule type="expression" dxfId="1" priority="1">
      <formula>$N$22=1</formula>
    </cfRule>
  </conditionalFormatting>
  <conditionalFormatting sqref="E42">
    <cfRule type="expression" dxfId="0" priority="2">
      <formula>$N$31=1</formula>
    </cfRule>
  </conditionalFormatting>
  <dataValidations count="4">
    <dataValidation type="list" allowBlank="1" showInputMessage="1" showErrorMessage="1" sqref="H12:L21">
      <formula1>"No,Yes"</formula1>
    </dataValidation>
    <dataValidation type="whole" allowBlank="1" showInputMessage="1" showErrorMessage="1" sqref="C12:C21">
      <formula1>1</formula1>
      <formula2>1000</formula2>
    </dataValidation>
    <dataValidation type="list" allowBlank="1" showInputMessage="1" showErrorMessage="1" promptTitle="Response Required" prompt="Must choose one of the options from the drop-down list, leaving blank affect workbook functionality." sqref="C31:H31">
      <formula1>"Proposed HOME Investment-Determine Unit Designations,Proposed Unit Designations-Determine Cost of Units"</formula1>
    </dataValidation>
    <dataValidation type="list" allowBlank="1" showInputMessage="1" showErrorMessage="1" sqref="E12:E21">
      <formula1>"0,1,2,3,4"</formula1>
    </dataValidation>
  </dataValidations>
  <hyperlinks>
    <hyperlink ref="B36" location="'Standard Method'!A1" display="'Standard Method'!A1"/>
    <hyperlink ref="B37" location="'Proration Method - Units Needed'!A1" display="'Proration Method - Units Needed'!A1"/>
    <hyperlink ref="B40" location="'Standard Method'!A1" display="Standard Method"/>
    <hyperlink ref="B42" location="'Hybrid Method - $ Needed'!A1" display="Hyrbid Method - $ Needed"/>
    <hyperlink ref="B41" location="'Proration Method - $ Needed'!A1" display="Proration Method - $ Needed"/>
  </hyperlinks>
  <pageMargins left="0.7" right="0.7" top="0.75" bottom="0.75" header="0.3" footer="0.3"/>
  <pageSetup scale="7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6"/>
  <sheetViews>
    <sheetView zoomScale="85" zoomScaleNormal="85" workbookViewId="0">
      <selection activeCell="E27" sqref="E27"/>
    </sheetView>
  </sheetViews>
  <sheetFormatPr defaultRowHeight="15"/>
  <cols>
    <col min="1" max="1" width="4.5703125" customWidth="1"/>
    <col min="3" max="3" width="27.5703125" customWidth="1"/>
    <col min="4" max="4" width="12.85546875" style="1" customWidth="1"/>
    <col min="5" max="5" width="7.42578125" customWidth="1"/>
    <col min="6" max="6" width="10.42578125" customWidth="1"/>
    <col min="8" max="8" width="9.5703125" customWidth="1"/>
    <col min="9" max="9" width="10.28515625" customWidth="1"/>
    <col min="10" max="10" width="14.42578125" customWidth="1"/>
    <col min="11" max="11" width="18" customWidth="1"/>
    <col min="12" max="12" width="9.42578125" bestFit="1" customWidth="1"/>
  </cols>
  <sheetData>
    <row r="1" spans="1:11" ht="19.5">
      <c r="A1" s="127" t="s">
        <v>49</v>
      </c>
      <c r="B1" s="127"/>
      <c r="C1" s="127"/>
      <c r="D1" s="127"/>
      <c r="G1" s="104" t="s">
        <v>0</v>
      </c>
    </row>
    <row r="2" spans="1:11" ht="18.75">
      <c r="A2" s="122" t="s">
        <v>50</v>
      </c>
      <c r="B2" s="122"/>
      <c r="C2" s="122"/>
      <c r="D2" s="122"/>
      <c r="E2" s="122"/>
      <c r="F2" s="122"/>
      <c r="G2" s="122"/>
    </row>
    <row r="3" spans="1:11" ht="18.75">
      <c r="A3" s="122" t="s">
        <v>51</v>
      </c>
      <c r="B3" s="122"/>
      <c r="C3" s="122"/>
      <c r="D3" s="122"/>
      <c r="E3" s="122"/>
      <c r="F3" s="122"/>
      <c r="G3" s="122"/>
    </row>
    <row r="4" spans="1:11">
      <c r="A4" s="63" t="s">
        <v>2</v>
      </c>
      <c r="B4" s="64"/>
      <c r="C4" s="153">
        <f>Name</f>
        <v>0</v>
      </c>
      <c r="D4" s="154"/>
    </row>
    <row r="5" spans="1:11">
      <c r="A5" s="65" t="s">
        <v>3</v>
      </c>
      <c r="C5" s="155">
        <f>Address</f>
        <v>0</v>
      </c>
      <c r="D5" s="156"/>
    </row>
    <row r="6" spans="1:11">
      <c r="A6" s="66" t="s">
        <v>4</v>
      </c>
      <c r="B6" s="18"/>
      <c r="C6" s="157">
        <f>ReviewDate</f>
        <v>0</v>
      </c>
      <c r="D6" s="158"/>
    </row>
    <row r="7" spans="1:11">
      <c r="C7" s="7"/>
    </row>
    <row r="8" spans="1:11">
      <c r="A8" s="130" t="s">
        <v>52</v>
      </c>
      <c r="B8" s="131"/>
      <c r="C8" s="131"/>
      <c r="D8" s="131"/>
      <c r="E8" s="131"/>
      <c r="F8" s="131"/>
      <c r="G8" s="131"/>
      <c r="H8" s="131"/>
      <c r="I8" s="131"/>
      <c r="J8" s="10"/>
    </row>
    <row r="9" spans="1:11">
      <c r="A9" s="48">
        <v>1</v>
      </c>
      <c r="B9" s="21"/>
      <c r="C9" s="137" t="s">
        <v>53</v>
      </c>
      <c r="D9" s="137"/>
      <c r="E9" s="137"/>
      <c r="F9" s="137"/>
      <c r="G9" s="137"/>
      <c r="H9" s="137"/>
      <c r="I9" s="137"/>
      <c r="J9" s="96"/>
      <c r="K9" s="78" t="str">
        <f>IF(J9=TotSqFt,"","Sq. Ft. entered does NOT align with calculated amount on Selection of Method worksheet")</f>
        <v/>
      </c>
    </row>
    <row r="10" spans="1:11">
      <c r="A10" s="134"/>
      <c r="B10" s="135"/>
      <c r="C10" s="135"/>
      <c r="D10" s="135"/>
      <c r="E10" s="135"/>
      <c r="F10" s="135"/>
      <c r="G10" s="135"/>
      <c r="H10" s="135"/>
      <c r="I10" s="135"/>
      <c r="J10" s="11"/>
    </row>
    <row r="11" spans="1:11">
      <c r="A11" s="130" t="s">
        <v>54</v>
      </c>
      <c r="B11" s="131"/>
      <c r="C11" s="131"/>
      <c r="D11" s="131"/>
      <c r="E11" s="131"/>
      <c r="F11" s="131"/>
      <c r="G11" s="131"/>
      <c r="H11" s="131"/>
      <c r="I11" s="131"/>
      <c r="J11" s="10"/>
    </row>
    <row r="12" spans="1:11">
      <c r="A12" s="48">
        <v>2</v>
      </c>
      <c r="B12" s="20"/>
      <c r="C12" s="136" t="s">
        <v>55</v>
      </c>
      <c r="D12" s="136"/>
      <c r="E12" s="136"/>
      <c r="F12" s="136"/>
      <c r="G12" s="136"/>
      <c r="H12" s="136"/>
      <c r="I12" s="136"/>
      <c r="J12" s="97"/>
    </row>
    <row r="13" spans="1:11">
      <c r="A13" s="134"/>
      <c r="B13" s="135"/>
      <c r="C13" s="135"/>
      <c r="D13" s="135"/>
      <c r="E13" s="135"/>
      <c r="F13" s="135"/>
      <c r="G13" s="135"/>
      <c r="H13" s="135"/>
      <c r="I13" s="135"/>
      <c r="J13" s="10"/>
    </row>
    <row r="14" spans="1:11">
      <c r="A14" s="130" t="s">
        <v>56</v>
      </c>
      <c r="B14" s="131"/>
      <c r="C14" s="131"/>
      <c r="D14" s="131"/>
      <c r="E14" s="131"/>
      <c r="F14" s="131"/>
      <c r="G14" s="131"/>
      <c r="H14" s="131"/>
      <c r="I14" s="131"/>
      <c r="J14" s="10"/>
    </row>
    <row r="15" spans="1:11">
      <c r="A15" s="48">
        <v>3</v>
      </c>
      <c r="B15" s="21"/>
      <c r="C15" s="137" t="s">
        <v>57</v>
      </c>
      <c r="D15" s="137"/>
      <c r="E15" s="137"/>
      <c r="F15" s="137"/>
      <c r="G15" s="137"/>
      <c r="H15" s="137"/>
      <c r="I15" s="137"/>
      <c r="J15" s="96"/>
    </row>
    <row r="16" spans="1:11">
      <c r="A16" s="48">
        <v>4</v>
      </c>
      <c r="B16" s="21"/>
      <c r="C16" s="137" t="s">
        <v>58</v>
      </c>
      <c r="D16" s="137"/>
      <c r="E16" s="137"/>
      <c r="F16" s="137"/>
      <c r="G16" s="137"/>
      <c r="H16" s="137"/>
      <c r="I16" s="137"/>
      <c r="J16" s="96"/>
    </row>
    <row r="17" spans="1:12">
      <c r="A17" s="48">
        <v>5</v>
      </c>
      <c r="B17" s="21"/>
      <c r="C17" s="137" t="s">
        <v>59</v>
      </c>
      <c r="D17" s="137"/>
      <c r="E17" s="137"/>
      <c r="F17" s="137"/>
      <c r="G17" s="137"/>
      <c r="H17" s="137"/>
      <c r="I17" s="137"/>
      <c r="J17" s="96"/>
    </row>
    <row r="18" spans="1:12">
      <c r="A18" s="48">
        <v>6</v>
      </c>
      <c r="B18" s="21"/>
      <c r="C18" s="137" t="s">
        <v>60</v>
      </c>
      <c r="D18" s="137"/>
      <c r="E18" s="137"/>
      <c r="F18" s="137"/>
      <c r="G18" s="137"/>
      <c r="H18" s="137"/>
      <c r="I18" s="137"/>
      <c r="J18" s="98" t="s">
        <v>24</v>
      </c>
      <c r="K18" s="78" t="str">
        <f>IF(ISBLANK(J18),"Error, response required.","")</f>
        <v/>
      </c>
    </row>
    <row r="19" spans="1:12">
      <c r="A19" s="134"/>
      <c r="B19" s="135"/>
      <c r="C19" s="135"/>
      <c r="D19" s="135"/>
      <c r="E19" s="135"/>
      <c r="F19" s="135"/>
      <c r="G19" s="135"/>
      <c r="H19" s="135"/>
      <c r="I19" s="135"/>
      <c r="J19" s="10"/>
    </row>
    <row r="20" spans="1:12">
      <c r="A20" s="48">
        <v>7</v>
      </c>
      <c r="B20" s="21"/>
      <c r="C20" s="137" t="s">
        <v>61</v>
      </c>
      <c r="D20" s="137"/>
      <c r="E20" s="137"/>
      <c r="F20" s="137"/>
      <c r="G20" s="137"/>
      <c r="H20" s="137"/>
      <c r="I20" s="137"/>
      <c r="J20" s="11">
        <f>IF(J18="No",J15-J16,IF(J18="Yes",J15-J16-J17,"Error"))</f>
        <v>0</v>
      </c>
    </row>
    <row r="21" spans="1:12">
      <c r="A21" s="48">
        <v>8</v>
      </c>
      <c r="B21" s="21"/>
      <c r="C21" s="137" t="s">
        <v>62</v>
      </c>
      <c r="D21" s="137"/>
      <c r="E21" s="137"/>
      <c r="F21" s="137"/>
      <c r="G21" s="137"/>
      <c r="H21" s="137"/>
      <c r="I21" s="137"/>
      <c r="J21" s="54" t="e">
        <f>ROUNDDOWN(J20/J9,2)</f>
        <v>#DIV/0!</v>
      </c>
    </row>
    <row r="22" spans="1:12">
      <c r="A22" s="134"/>
      <c r="B22" s="135"/>
      <c r="C22" s="135"/>
      <c r="D22" s="135"/>
      <c r="E22" s="135"/>
      <c r="F22" s="135"/>
      <c r="G22" s="135"/>
      <c r="H22" s="135"/>
      <c r="I22" s="135"/>
      <c r="J22" s="10"/>
    </row>
    <row r="23" spans="1:12">
      <c r="A23" s="48">
        <v>9</v>
      </c>
      <c r="B23" s="21"/>
      <c r="C23" s="137" t="s">
        <v>63</v>
      </c>
      <c r="D23" s="137"/>
      <c r="E23" s="137"/>
      <c r="F23" s="137"/>
      <c r="G23" s="137"/>
      <c r="H23" s="137"/>
      <c r="I23" s="137"/>
      <c r="J23" s="22" t="e">
        <f>J12/J20</f>
        <v>#DIV/0!</v>
      </c>
    </row>
    <row r="24" spans="1:12">
      <c r="A24" s="134"/>
      <c r="B24" s="135"/>
      <c r="C24" s="135"/>
      <c r="D24" s="135"/>
      <c r="E24" s="135"/>
      <c r="F24" s="135"/>
      <c r="G24" s="135"/>
      <c r="H24" s="135"/>
      <c r="I24" s="135"/>
      <c r="J24" s="10"/>
    </row>
    <row r="25" spans="1:12">
      <c r="A25" s="132" t="s">
        <v>64</v>
      </c>
      <c r="B25" s="133"/>
      <c r="C25" s="133"/>
      <c r="D25" s="133"/>
      <c r="E25" s="133"/>
      <c r="F25" s="133"/>
      <c r="G25" s="133"/>
      <c r="H25" s="133"/>
      <c r="I25" s="133"/>
      <c r="J25" s="10"/>
      <c r="K25" s="2"/>
    </row>
    <row r="26" spans="1:12" ht="45">
      <c r="A26" s="24"/>
      <c r="B26" s="31" t="s">
        <v>65</v>
      </c>
      <c r="C26" s="10" t="s">
        <v>66</v>
      </c>
      <c r="D26" s="13" t="s">
        <v>67</v>
      </c>
      <c r="E26" s="13" t="s">
        <v>68</v>
      </c>
      <c r="F26" s="13" t="s">
        <v>69</v>
      </c>
      <c r="G26" s="14" t="s">
        <v>13</v>
      </c>
      <c r="H26" s="13" t="s">
        <v>70</v>
      </c>
      <c r="I26" s="15" t="s">
        <v>71</v>
      </c>
      <c r="J26" s="141"/>
      <c r="K26" s="2"/>
    </row>
    <row r="27" spans="1:12">
      <c r="A27" s="48">
        <v>10</v>
      </c>
      <c r="B27" s="72">
        <f>'Selection of Method'!C12</f>
        <v>0</v>
      </c>
      <c r="C27" s="73">
        <f>'Selection of Method'!D12</f>
        <v>0</v>
      </c>
      <c r="D27" s="72">
        <f>'Selection of Method'!E12</f>
        <v>0</v>
      </c>
      <c r="E27" s="74" t="e">
        <f t="shared" ref="E27:E36" si="0">$J$23*B27</f>
        <v>#DIV/0!</v>
      </c>
      <c r="F27" s="72" t="e">
        <f>ROUNDUP(E27,0)</f>
        <v>#DIV/0!</v>
      </c>
      <c r="G27" s="56">
        <f>'Selection of Method'!G12</f>
        <v>0</v>
      </c>
      <c r="H27" s="56" t="e">
        <f t="shared" ref="H27:H36" si="1">$J$21*G27</f>
        <v>#DIV/0!</v>
      </c>
      <c r="I27" s="56" t="e">
        <f>ROUNDDOWN(H27*F27,0)</f>
        <v>#DIV/0!</v>
      </c>
      <c r="J27" s="142"/>
      <c r="K27" s="2"/>
      <c r="L27" s="26"/>
    </row>
    <row r="28" spans="1:12">
      <c r="A28" s="48">
        <v>11</v>
      </c>
      <c r="B28" s="72">
        <f>'Selection of Method'!C13</f>
        <v>0</v>
      </c>
      <c r="C28" s="73">
        <f>'Selection of Method'!D13</f>
        <v>0</v>
      </c>
      <c r="D28" s="72">
        <f>'Selection of Method'!E13</f>
        <v>0</v>
      </c>
      <c r="E28" s="74" t="e">
        <f t="shared" si="0"/>
        <v>#DIV/0!</v>
      </c>
      <c r="F28" s="72" t="e">
        <f t="shared" ref="F28:F31" si="2">ROUNDUP(E28,0)</f>
        <v>#DIV/0!</v>
      </c>
      <c r="G28" s="56">
        <f>'Selection of Method'!G13</f>
        <v>0</v>
      </c>
      <c r="H28" s="49" t="e">
        <f t="shared" si="1"/>
        <v>#DIV/0!</v>
      </c>
      <c r="I28" s="56" t="e">
        <f t="shared" ref="I28:I36" si="3">ROUNDDOWN(H28*F28,0)</f>
        <v>#DIV/0!</v>
      </c>
      <c r="J28" s="142"/>
      <c r="K28" s="2"/>
    </row>
    <row r="29" spans="1:12">
      <c r="A29" s="48">
        <v>12</v>
      </c>
      <c r="B29" s="72">
        <f>'Selection of Method'!C14</f>
        <v>0</v>
      </c>
      <c r="C29" s="73">
        <f>'Selection of Method'!D14</f>
        <v>0</v>
      </c>
      <c r="D29" s="72">
        <f>'Selection of Method'!E14</f>
        <v>0</v>
      </c>
      <c r="E29" s="74" t="e">
        <f t="shared" si="0"/>
        <v>#DIV/0!</v>
      </c>
      <c r="F29" s="72" t="e">
        <f t="shared" si="2"/>
        <v>#DIV/0!</v>
      </c>
      <c r="G29" s="56">
        <f>'Selection of Method'!G14</f>
        <v>0</v>
      </c>
      <c r="H29" s="49" t="e">
        <f t="shared" si="1"/>
        <v>#DIV/0!</v>
      </c>
      <c r="I29" s="56" t="e">
        <f t="shared" si="3"/>
        <v>#DIV/0!</v>
      </c>
      <c r="J29" s="142"/>
      <c r="K29" s="2"/>
    </row>
    <row r="30" spans="1:12">
      <c r="A30" s="48">
        <v>13</v>
      </c>
      <c r="B30" s="72">
        <f>'Selection of Method'!C15</f>
        <v>0</v>
      </c>
      <c r="C30" s="73">
        <f>'Selection of Method'!D15</f>
        <v>0</v>
      </c>
      <c r="D30" s="72">
        <f>'Selection of Method'!E15</f>
        <v>0</v>
      </c>
      <c r="E30" s="74" t="e">
        <f t="shared" si="0"/>
        <v>#DIV/0!</v>
      </c>
      <c r="F30" s="72" t="e">
        <f t="shared" si="2"/>
        <v>#DIV/0!</v>
      </c>
      <c r="G30" s="56">
        <f>'Selection of Method'!G15</f>
        <v>0</v>
      </c>
      <c r="H30" s="49" t="e">
        <f t="shared" si="1"/>
        <v>#DIV/0!</v>
      </c>
      <c r="I30" s="56" t="e">
        <f t="shared" si="3"/>
        <v>#DIV/0!</v>
      </c>
      <c r="J30" s="142"/>
      <c r="K30" s="2"/>
    </row>
    <row r="31" spans="1:12">
      <c r="A31" s="48">
        <v>14</v>
      </c>
      <c r="B31" s="72">
        <f>'Selection of Method'!C16</f>
        <v>0</v>
      </c>
      <c r="C31" s="73">
        <f>'Selection of Method'!D16</f>
        <v>0</v>
      </c>
      <c r="D31" s="72">
        <f>'Selection of Method'!E16</f>
        <v>0</v>
      </c>
      <c r="E31" s="74" t="e">
        <f t="shared" si="0"/>
        <v>#DIV/0!</v>
      </c>
      <c r="F31" s="72" t="e">
        <f t="shared" si="2"/>
        <v>#DIV/0!</v>
      </c>
      <c r="G31" s="56">
        <f>'Selection of Method'!G16</f>
        <v>0</v>
      </c>
      <c r="H31" s="49" t="e">
        <f t="shared" si="1"/>
        <v>#DIV/0!</v>
      </c>
      <c r="I31" s="56" t="e">
        <f t="shared" si="3"/>
        <v>#DIV/0!</v>
      </c>
      <c r="J31" s="142"/>
      <c r="K31" s="2"/>
    </row>
    <row r="32" spans="1:12">
      <c r="A32" s="48">
        <v>15</v>
      </c>
      <c r="B32" s="72">
        <f>'Selection of Method'!C17</f>
        <v>0</v>
      </c>
      <c r="C32" s="73">
        <f>'Selection of Method'!D17</f>
        <v>0</v>
      </c>
      <c r="D32" s="72">
        <f>'Selection of Method'!E17</f>
        <v>0</v>
      </c>
      <c r="E32" s="74" t="e">
        <f t="shared" si="0"/>
        <v>#DIV/0!</v>
      </c>
      <c r="F32" s="72" t="e">
        <f t="shared" ref="F32:F36" si="4">ROUNDUP(E32,0)</f>
        <v>#DIV/0!</v>
      </c>
      <c r="G32" s="56">
        <f>'Selection of Method'!G17</f>
        <v>0</v>
      </c>
      <c r="H32" s="49" t="e">
        <f t="shared" si="1"/>
        <v>#DIV/0!</v>
      </c>
      <c r="I32" s="56" t="e">
        <f t="shared" si="3"/>
        <v>#DIV/0!</v>
      </c>
      <c r="J32" s="142"/>
      <c r="K32" s="2"/>
    </row>
    <row r="33" spans="1:11">
      <c r="A33" s="48">
        <v>16</v>
      </c>
      <c r="B33" s="72">
        <f>'Selection of Method'!C18</f>
        <v>0</v>
      </c>
      <c r="C33" s="73">
        <f>'Selection of Method'!D18</f>
        <v>0</v>
      </c>
      <c r="D33" s="72">
        <f>'Selection of Method'!E18</f>
        <v>0</v>
      </c>
      <c r="E33" s="74" t="e">
        <f t="shared" si="0"/>
        <v>#DIV/0!</v>
      </c>
      <c r="F33" s="72" t="e">
        <f t="shared" si="4"/>
        <v>#DIV/0!</v>
      </c>
      <c r="G33" s="56">
        <f>'Selection of Method'!G18</f>
        <v>0</v>
      </c>
      <c r="H33" s="49" t="e">
        <f t="shared" si="1"/>
        <v>#DIV/0!</v>
      </c>
      <c r="I33" s="56" t="e">
        <f t="shared" si="3"/>
        <v>#DIV/0!</v>
      </c>
      <c r="J33" s="142"/>
      <c r="K33" s="2"/>
    </row>
    <row r="34" spans="1:11">
      <c r="A34" s="48">
        <v>17</v>
      </c>
      <c r="B34" s="72">
        <f>'Selection of Method'!C19</f>
        <v>0</v>
      </c>
      <c r="C34" s="73">
        <f>'Selection of Method'!D19</f>
        <v>0</v>
      </c>
      <c r="D34" s="72">
        <f>'Selection of Method'!E19</f>
        <v>0</v>
      </c>
      <c r="E34" s="74" t="e">
        <f t="shared" si="0"/>
        <v>#DIV/0!</v>
      </c>
      <c r="F34" s="72" t="e">
        <f t="shared" si="4"/>
        <v>#DIV/0!</v>
      </c>
      <c r="G34" s="56">
        <f>'Selection of Method'!G19</f>
        <v>0</v>
      </c>
      <c r="H34" s="49" t="e">
        <f t="shared" si="1"/>
        <v>#DIV/0!</v>
      </c>
      <c r="I34" s="56" t="e">
        <f t="shared" si="3"/>
        <v>#DIV/0!</v>
      </c>
      <c r="J34" s="142"/>
      <c r="K34" s="2"/>
    </row>
    <row r="35" spans="1:11">
      <c r="A35" s="48">
        <v>18</v>
      </c>
      <c r="B35" s="72">
        <f>'Selection of Method'!C20</f>
        <v>0</v>
      </c>
      <c r="C35" s="73">
        <f>'Selection of Method'!D20</f>
        <v>0</v>
      </c>
      <c r="D35" s="72">
        <f>'Selection of Method'!E20</f>
        <v>0</v>
      </c>
      <c r="E35" s="74" t="e">
        <f t="shared" si="0"/>
        <v>#DIV/0!</v>
      </c>
      <c r="F35" s="72" t="e">
        <f t="shared" si="4"/>
        <v>#DIV/0!</v>
      </c>
      <c r="G35" s="56">
        <f>'Selection of Method'!G20</f>
        <v>0</v>
      </c>
      <c r="H35" s="49" t="e">
        <f t="shared" si="1"/>
        <v>#DIV/0!</v>
      </c>
      <c r="I35" s="56" t="e">
        <f t="shared" si="3"/>
        <v>#DIV/0!</v>
      </c>
      <c r="J35" s="142"/>
      <c r="K35" s="2"/>
    </row>
    <row r="36" spans="1:11">
      <c r="A36" s="48">
        <v>19</v>
      </c>
      <c r="B36" s="72">
        <f>'Selection of Method'!C21</f>
        <v>0</v>
      </c>
      <c r="C36" s="73">
        <f>'Selection of Method'!D21</f>
        <v>0</v>
      </c>
      <c r="D36" s="72">
        <f>'Selection of Method'!E21</f>
        <v>0</v>
      </c>
      <c r="E36" s="74" t="e">
        <f t="shared" si="0"/>
        <v>#DIV/0!</v>
      </c>
      <c r="F36" s="72" t="e">
        <f t="shared" si="4"/>
        <v>#DIV/0!</v>
      </c>
      <c r="G36" s="56">
        <f>'Selection of Method'!G21</f>
        <v>0</v>
      </c>
      <c r="H36" s="49" t="e">
        <f t="shared" si="1"/>
        <v>#DIV/0!</v>
      </c>
      <c r="I36" s="56" t="e">
        <f t="shared" si="3"/>
        <v>#DIV/0!</v>
      </c>
      <c r="J36" s="143"/>
      <c r="K36" s="2"/>
    </row>
    <row r="37" spans="1:11">
      <c r="A37" s="48">
        <v>20</v>
      </c>
      <c r="B37" s="21"/>
      <c r="C37" s="140" t="s">
        <v>72</v>
      </c>
      <c r="D37" s="140"/>
      <c r="E37" s="140"/>
      <c r="F37" s="140"/>
      <c r="G37" s="140"/>
      <c r="H37" s="140"/>
      <c r="I37" s="140"/>
      <c r="J37" s="69" t="e">
        <f>SUM(I27:I36)</f>
        <v>#DIV/0!</v>
      </c>
    </row>
    <row r="38" spans="1:11">
      <c r="A38" s="48">
        <v>21</v>
      </c>
      <c r="B38" s="21"/>
      <c r="C38" s="137" t="s">
        <v>73</v>
      </c>
      <c r="D38" s="137"/>
      <c r="E38" s="137"/>
      <c r="F38" s="137"/>
      <c r="G38" s="137"/>
      <c r="H38" s="137"/>
      <c r="I38" s="137"/>
      <c r="J38" s="11">
        <f>IF(J18="no",0,IF(J18="yes",J17,"Error"))</f>
        <v>0</v>
      </c>
    </row>
    <row r="39" spans="1:11">
      <c r="A39" s="48">
        <v>22</v>
      </c>
      <c r="B39" s="21"/>
      <c r="C39" s="136" t="s">
        <v>74</v>
      </c>
      <c r="D39" s="136"/>
      <c r="E39" s="136"/>
      <c r="F39" s="136"/>
      <c r="G39" s="136"/>
      <c r="H39" s="136"/>
      <c r="I39" s="136"/>
      <c r="J39" s="16" t="e">
        <f>J37+J38</f>
        <v>#DIV/0!</v>
      </c>
    </row>
    <row r="40" spans="1:11">
      <c r="A40" s="134"/>
      <c r="B40" s="135"/>
      <c r="C40" s="135"/>
      <c r="D40" s="135"/>
      <c r="E40" s="135"/>
      <c r="F40" s="135"/>
      <c r="G40" s="135"/>
      <c r="H40" s="135"/>
      <c r="I40" s="135"/>
      <c r="J40" s="10"/>
    </row>
    <row r="41" spans="1:11">
      <c r="A41" s="130" t="s">
        <v>75</v>
      </c>
      <c r="B41" s="131"/>
      <c r="C41" s="131"/>
      <c r="D41" s="131"/>
      <c r="E41" s="131"/>
      <c r="F41" s="131"/>
      <c r="G41" s="131"/>
      <c r="H41" s="131"/>
      <c r="I41" s="131"/>
      <c r="J41" s="10"/>
    </row>
    <row r="42" spans="1:11" ht="45">
      <c r="A42" s="24"/>
      <c r="B42" s="13" t="s">
        <v>76</v>
      </c>
      <c r="C42" s="31" t="s">
        <v>77</v>
      </c>
      <c r="D42" s="138" t="s">
        <v>78</v>
      </c>
      <c r="E42" s="139"/>
      <c r="F42" s="144" t="s">
        <v>79</v>
      </c>
      <c r="G42" s="145"/>
      <c r="H42" s="147"/>
      <c r="I42" s="148"/>
      <c r="J42" s="141"/>
    </row>
    <row r="43" spans="1:11">
      <c r="A43" s="48">
        <v>23</v>
      </c>
      <c r="B43" s="72" t="e">
        <f>E74</f>
        <v>#DIV/0!</v>
      </c>
      <c r="C43" s="10" t="s">
        <v>80</v>
      </c>
      <c r="D43" s="128">
        <v>159753</v>
      </c>
      <c r="E43" s="129"/>
      <c r="F43" s="146" t="e">
        <f>B43*D43</f>
        <v>#DIV/0!</v>
      </c>
      <c r="G43" s="146"/>
      <c r="H43" s="149"/>
      <c r="I43" s="150"/>
      <c r="J43" s="142"/>
    </row>
    <row r="44" spans="1:11">
      <c r="A44" s="48">
        <v>24</v>
      </c>
      <c r="B44" s="72">
        <f>F74</f>
        <v>0</v>
      </c>
      <c r="C44" s="10" t="s">
        <v>81</v>
      </c>
      <c r="D44" s="128">
        <v>183132</v>
      </c>
      <c r="E44" s="129"/>
      <c r="F44" s="146">
        <f>B44*D44</f>
        <v>0</v>
      </c>
      <c r="G44" s="146"/>
      <c r="H44" s="149"/>
      <c r="I44" s="150"/>
      <c r="J44" s="142"/>
    </row>
    <row r="45" spans="1:11">
      <c r="A45" s="48">
        <v>25</v>
      </c>
      <c r="B45" s="72">
        <f>G74</f>
        <v>0</v>
      </c>
      <c r="C45" s="10" t="s">
        <v>82</v>
      </c>
      <c r="D45" s="128">
        <v>222693</v>
      </c>
      <c r="E45" s="129"/>
      <c r="F45" s="146">
        <f>B45*D45</f>
        <v>0</v>
      </c>
      <c r="G45" s="146"/>
      <c r="H45" s="149"/>
      <c r="I45" s="150"/>
      <c r="J45" s="142"/>
    </row>
    <row r="46" spans="1:11">
      <c r="A46" s="48">
        <v>26</v>
      </c>
      <c r="B46" s="72">
        <f>H74</f>
        <v>0</v>
      </c>
      <c r="C46" s="10" t="s">
        <v>83</v>
      </c>
      <c r="D46" s="128">
        <v>288093</v>
      </c>
      <c r="E46" s="129"/>
      <c r="F46" s="146">
        <f>B46*D46</f>
        <v>0</v>
      </c>
      <c r="G46" s="146"/>
      <c r="H46" s="149"/>
      <c r="I46" s="150"/>
      <c r="J46" s="142"/>
    </row>
    <row r="47" spans="1:11">
      <c r="A47" s="48">
        <v>27</v>
      </c>
      <c r="B47" s="72">
        <f>I74</f>
        <v>0</v>
      </c>
      <c r="C47" s="10" t="s">
        <v>84</v>
      </c>
      <c r="D47" s="128">
        <v>316236</v>
      </c>
      <c r="E47" s="129"/>
      <c r="F47" s="146">
        <f>B47*D47</f>
        <v>0</v>
      </c>
      <c r="G47" s="146"/>
      <c r="H47" s="151"/>
      <c r="I47" s="152"/>
      <c r="J47" s="142"/>
    </row>
    <row r="48" spans="1:11">
      <c r="A48" s="48">
        <v>28</v>
      </c>
      <c r="B48" s="21"/>
      <c r="C48" s="136" t="s">
        <v>85</v>
      </c>
      <c r="D48" s="136"/>
      <c r="E48" s="136"/>
      <c r="F48" s="136"/>
      <c r="G48" s="136"/>
      <c r="H48" s="136"/>
      <c r="I48" s="136"/>
      <c r="J48" s="46" t="e">
        <f>SUM(F43:F47)</f>
        <v>#DIV/0!</v>
      </c>
    </row>
    <row r="49" spans="1:10">
      <c r="A49" s="134"/>
      <c r="B49" s="135"/>
      <c r="C49" s="135"/>
      <c r="D49" s="135"/>
      <c r="E49" s="135"/>
      <c r="F49" s="135"/>
      <c r="G49" s="135"/>
      <c r="H49" s="135"/>
      <c r="I49" s="135"/>
      <c r="J49" s="10"/>
    </row>
    <row r="50" spans="1:10">
      <c r="A50" s="130" t="s">
        <v>86</v>
      </c>
      <c r="B50" s="131"/>
      <c r="C50" s="131"/>
      <c r="D50" s="131"/>
      <c r="E50" s="131"/>
      <c r="F50" s="131"/>
      <c r="G50" s="131"/>
      <c r="H50" s="131"/>
      <c r="I50" s="131"/>
      <c r="J50" s="10"/>
    </row>
    <row r="51" spans="1:10">
      <c r="A51" s="48">
        <v>29</v>
      </c>
      <c r="B51" s="21"/>
      <c r="C51" s="137" t="s">
        <v>87</v>
      </c>
      <c r="D51" s="137"/>
      <c r="E51" s="137"/>
      <c r="F51" s="137"/>
      <c r="G51" s="137"/>
      <c r="H51" s="137"/>
      <c r="I51" s="137"/>
      <c r="J51" s="11">
        <f>J12</f>
        <v>0</v>
      </c>
    </row>
    <row r="52" spans="1:10">
      <c r="A52" s="48">
        <v>30</v>
      </c>
      <c r="B52" s="21"/>
      <c r="C52" s="137" t="s">
        <v>88</v>
      </c>
      <c r="D52" s="137"/>
      <c r="E52" s="137"/>
      <c r="F52" s="137"/>
      <c r="G52" s="137"/>
      <c r="H52" s="137"/>
      <c r="I52" s="137"/>
      <c r="J52" s="11" t="e">
        <f>J39</f>
        <v>#DIV/0!</v>
      </c>
    </row>
    <row r="53" spans="1:10">
      <c r="A53" s="48">
        <v>31</v>
      </c>
      <c r="B53" s="21"/>
      <c r="C53" s="137" t="s">
        <v>89</v>
      </c>
      <c r="D53" s="137"/>
      <c r="E53" s="137"/>
      <c r="F53" s="137"/>
      <c r="G53" s="137"/>
      <c r="H53" s="137"/>
      <c r="I53" s="137"/>
      <c r="J53" s="11" t="e">
        <f>J48</f>
        <v>#DIV/0!</v>
      </c>
    </row>
    <row r="54" spans="1:10">
      <c r="A54" s="48">
        <v>32</v>
      </c>
      <c r="B54" s="21"/>
      <c r="C54" s="136" t="s">
        <v>90</v>
      </c>
      <c r="D54" s="136"/>
      <c r="E54" s="136"/>
      <c r="F54" s="136"/>
      <c r="G54" s="136"/>
      <c r="H54" s="136"/>
      <c r="I54" s="136"/>
      <c r="J54" s="16" t="e">
        <f>IF(ISBLANK(J12),MIN(J52:J53),MIN(J51:J53))</f>
        <v>#DIV/0!</v>
      </c>
    </row>
    <row r="59" spans="1:10" hidden="1"/>
    <row r="60" spans="1:10" hidden="1">
      <c r="E60" t="s">
        <v>91</v>
      </c>
    </row>
    <row r="61" spans="1:10" hidden="1">
      <c r="D61"/>
      <c r="E61" s="4" t="s">
        <v>92</v>
      </c>
      <c r="F61" s="4" t="s">
        <v>93</v>
      </c>
      <c r="G61" s="4" t="s">
        <v>94</v>
      </c>
      <c r="H61" s="4" t="s">
        <v>95</v>
      </c>
      <c r="I61" s="4" t="s">
        <v>96</v>
      </c>
    </row>
    <row r="62" spans="1:10" hidden="1">
      <c r="D62" t="s">
        <v>97</v>
      </c>
      <c r="E62" s="5">
        <v>0</v>
      </c>
      <c r="F62" s="5">
        <v>1</v>
      </c>
      <c r="G62" s="5">
        <v>2</v>
      </c>
      <c r="H62" s="5">
        <v>3</v>
      </c>
      <c r="I62" s="5">
        <v>4</v>
      </c>
    </row>
    <row r="63" spans="1:10" hidden="1">
      <c r="D63"/>
      <c r="E63" s="4" t="e">
        <f t="shared" ref="E63:I72" si="5">IF($D27=E$62,$F27,0)</f>
        <v>#DIV/0!</v>
      </c>
      <c r="F63" s="4">
        <f t="shared" si="5"/>
        <v>0</v>
      </c>
      <c r="G63" s="4">
        <f t="shared" si="5"/>
        <v>0</v>
      </c>
      <c r="H63" s="4">
        <f t="shared" si="5"/>
        <v>0</v>
      </c>
      <c r="I63" s="4">
        <f t="shared" si="5"/>
        <v>0</v>
      </c>
    </row>
    <row r="64" spans="1:10" hidden="1">
      <c r="D64"/>
      <c r="E64" s="4" t="e">
        <f t="shared" si="5"/>
        <v>#DIV/0!</v>
      </c>
      <c r="F64" s="4">
        <f t="shared" si="5"/>
        <v>0</v>
      </c>
      <c r="G64" s="4">
        <f t="shared" si="5"/>
        <v>0</v>
      </c>
      <c r="H64" s="4">
        <f t="shared" si="5"/>
        <v>0</v>
      </c>
      <c r="I64" s="4">
        <f t="shared" si="5"/>
        <v>0</v>
      </c>
    </row>
    <row r="65" spans="4:9" hidden="1">
      <c r="D65"/>
      <c r="E65" s="4" t="e">
        <f t="shared" si="5"/>
        <v>#DIV/0!</v>
      </c>
      <c r="F65" s="4">
        <f t="shared" si="5"/>
        <v>0</v>
      </c>
      <c r="G65" s="4">
        <f t="shared" si="5"/>
        <v>0</v>
      </c>
      <c r="H65" s="4">
        <f t="shared" si="5"/>
        <v>0</v>
      </c>
      <c r="I65" s="4">
        <f t="shared" si="5"/>
        <v>0</v>
      </c>
    </row>
    <row r="66" spans="4:9" hidden="1">
      <c r="D66"/>
      <c r="E66" s="4" t="e">
        <f t="shared" si="5"/>
        <v>#DIV/0!</v>
      </c>
      <c r="F66" s="4">
        <f t="shared" si="5"/>
        <v>0</v>
      </c>
      <c r="G66" s="4">
        <f t="shared" si="5"/>
        <v>0</v>
      </c>
      <c r="H66" s="4">
        <f t="shared" si="5"/>
        <v>0</v>
      </c>
      <c r="I66" s="4">
        <f t="shared" si="5"/>
        <v>0</v>
      </c>
    </row>
    <row r="67" spans="4:9" hidden="1">
      <c r="D67"/>
      <c r="E67" s="4" t="e">
        <f t="shared" si="5"/>
        <v>#DIV/0!</v>
      </c>
      <c r="F67" s="4">
        <f t="shared" si="5"/>
        <v>0</v>
      </c>
      <c r="G67" s="4">
        <f t="shared" si="5"/>
        <v>0</v>
      </c>
      <c r="H67" s="4">
        <f t="shared" si="5"/>
        <v>0</v>
      </c>
      <c r="I67" s="4">
        <f t="shared" si="5"/>
        <v>0</v>
      </c>
    </row>
    <row r="68" spans="4:9" hidden="1">
      <c r="D68"/>
      <c r="E68" s="4" t="e">
        <f t="shared" si="5"/>
        <v>#DIV/0!</v>
      </c>
      <c r="F68" s="4">
        <f t="shared" si="5"/>
        <v>0</v>
      </c>
      <c r="G68" s="4">
        <f t="shared" si="5"/>
        <v>0</v>
      </c>
      <c r="H68" s="4">
        <f t="shared" si="5"/>
        <v>0</v>
      </c>
      <c r="I68" s="4">
        <f t="shared" si="5"/>
        <v>0</v>
      </c>
    </row>
    <row r="69" spans="4:9" hidden="1">
      <c r="D69"/>
      <c r="E69" s="4" t="e">
        <f t="shared" si="5"/>
        <v>#DIV/0!</v>
      </c>
      <c r="F69" s="4">
        <f t="shared" si="5"/>
        <v>0</v>
      </c>
      <c r="G69" s="4">
        <f t="shared" si="5"/>
        <v>0</v>
      </c>
      <c r="H69" s="4">
        <f t="shared" si="5"/>
        <v>0</v>
      </c>
      <c r="I69" s="4">
        <f t="shared" si="5"/>
        <v>0</v>
      </c>
    </row>
    <row r="70" spans="4:9" hidden="1">
      <c r="D70"/>
      <c r="E70" s="4" t="e">
        <f t="shared" si="5"/>
        <v>#DIV/0!</v>
      </c>
      <c r="F70" s="4">
        <f t="shared" si="5"/>
        <v>0</v>
      </c>
      <c r="G70" s="4">
        <f t="shared" si="5"/>
        <v>0</v>
      </c>
      <c r="H70" s="4">
        <f t="shared" si="5"/>
        <v>0</v>
      </c>
      <c r="I70" s="4">
        <f t="shared" si="5"/>
        <v>0</v>
      </c>
    </row>
    <row r="71" spans="4:9" hidden="1">
      <c r="D71"/>
      <c r="E71" s="4" t="e">
        <f t="shared" si="5"/>
        <v>#DIV/0!</v>
      </c>
      <c r="F71" s="4">
        <f t="shared" si="5"/>
        <v>0</v>
      </c>
      <c r="G71" s="4">
        <f t="shared" si="5"/>
        <v>0</v>
      </c>
      <c r="H71" s="4">
        <f t="shared" si="5"/>
        <v>0</v>
      </c>
      <c r="I71" s="4">
        <f t="shared" si="5"/>
        <v>0</v>
      </c>
    </row>
    <row r="72" spans="4:9" hidden="1">
      <c r="D72"/>
      <c r="E72" s="4" t="e">
        <f t="shared" si="5"/>
        <v>#DIV/0!</v>
      </c>
      <c r="F72" s="4">
        <f t="shared" si="5"/>
        <v>0</v>
      </c>
      <c r="G72" s="4">
        <f t="shared" si="5"/>
        <v>0</v>
      </c>
      <c r="H72" s="4">
        <f t="shared" si="5"/>
        <v>0</v>
      </c>
      <c r="I72" s="4">
        <f t="shared" si="5"/>
        <v>0</v>
      </c>
    </row>
    <row r="73" spans="4:9" hidden="1">
      <c r="D73"/>
      <c r="E73" s="4"/>
      <c r="F73" s="4"/>
      <c r="G73" s="4"/>
      <c r="H73" s="4"/>
      <c r="I73" s="4"/>
    </row>
    <row r="74" spans="4:9" hidden="1">
      <c r="D74" s="36" t="s">
        <v>98</v>
      </c>
      <c r="E74" s="6" t="e">
        <f>SUM(E63:E73)</f>
        <v>#DIV/0!</v>
      </c>
      <c r="F74" s="6">
        <f>SUM(F63:F73)</f>
        <v>0</v>
      </c>
      <c r="G74" s="6">
        <f>SUM(G63:G73)</f>
        <v>0</v>
      </c>
      <c r="H74" s="6">
        <f>SUM(H63:H73)</f>
        <v>0</v>
      </c>
      <c r="I74" s="6">
        <f>SUM(I63:I73)</f>
        <v>0</v>
      </c>
    </row>
    <row r="75" spans="4:9" hidden="1">
      <c r="D75"/>
    </row>
    <row r="76" spans="4:9">
      <c r="D76"/>
    </row>
  </sheetData>
  <sheetProtection sheet="1" objects="1" scenarios="1"/>
  <mergeCells count="51">
    <mergeCell ref="C4:D4"/>
    <mergeCell ref="C5:D5"/>
    <mergeCell ref="C6:D6"/>
    <mergeCell ref="A2:G2"/>
    <mergeCell ref="A3:G3"/>
    <mergeCell ref="C48:I48"/>
    <mergeCell ref="C23:I23"/>
    <mergeCell ref="C37:I37"/>
    <mergeCell ref="C38:I38"/>
    <mergeCell ref="J42:J47"/>
    <mergeCell ref="D47:E47"/>
    <mergeCell ref="J26:J36"/>
    <mergeCell ref="F42:G42"/>
    <mergeCell ref="F43:G43"/>
    <mergeCell ref="F44:G44"/>
    <mergeCell ref="F45:G45"/>
    <mergeCell ref="F46:G46"/>
    <mergeCell ref="F47:G47"/>
    <mergeCell ref="H42:I47"/>
    <mergeCell ref="C53:I53"/>
    <mergeCell ref="C54:I54"/>
    <mergeCell ref="A49:I49"/>
    <mergeCell ref="A50:I50"/>
    <mergeCell ref="C16:I16"/>
    <mergeCell ref="C17:I17"/>
    <mergeCell ref="C18:I18"/>
    <mergeCell ref="C52:I52"/>
    <mergeCell ref="C51:I51"/>
    <mergeCell ref="A19:I19"/>
    <mergeCell ref="A22:I22"/>
    <mergeCell ref="A24:I24"/>
    <mergeCell ref="A40:I40"/>
    <mergeCell ref="C20:I20"/>
    <mergeCell ref="C21:I21"/>
    <mergeCell ref="D42:E42"/>
    <mergeCell ref="A1:D1"/>
    <mergeCell ref="D43:E43"/>
    <mergeCell ref="D44:E44"/>
    <mergeCell ref="D45:E45"/>
    <mergeCell ref="D46:E46"/>
    <mergeCell ref="A8:I8"/>
    <mergeCell ref="A11:I11"/>
    <mergeCell ref="A14:I14"/>
    <mergeCell ref="A25:I25"/>
    <mergeCell ref="A41:I41"/>
    <mergeCell ref="A10:I10"/>
    <mergeCell ref="C12:I12"/>
    <mergeCell ref="A13:I13"/>
    <mergeCell ref="C15:I15"/>
    <mergeCell ref="C39:I39"/>
    <mergeCell ref="C9:I9"/>
  </mergeCells>
  <dataValidations count="1">
    <dataValidation type="list" showInputMessage="1" showErrorMessage="1" promptTitle="Response Required" prompt="To treat relocation as common cost of project, choose No.  To treat relocation as a cost exclusive to the HOME-assisted units, enter Yes." sqref="J18">
      <formula1>"No,Yes"</formula1>
    </dataValidation>
  </dataValidations>
  <hyperlinks>
    <hyperlink ref="A1:D1" location="'Selection of Method'!A1" display="Return to Selection of Method &amp; Project Information Page"/>
  </hyperlinks>
  <pageMargins left="0.7" right="0.7" top="0.75" bottom="0.75" header="0.3" footer="0.3"/>
  <pageSetup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6"/>
  <sheetViews>
    <sheetView zoomScale="85" zoomScaleNormal="85" workbookViewId="0">
      <selection activeCell="J18" sqref="J18"/>
    </sheetView>
  </sheetViews>
  <sheetFormatPr defaultRowHeight="15"/>
  <cols>
    <col min="1" max="1" width="4.5703125" customWidth="1"/>
    <col min="3" max="3" width="27.5703125" customWidth="1"/>
    <col min="4" max="4" width="12.85546875" style="1" customWidth="1"/>
    <col min="5" max="5" width="7.42578125" customWidth="1"/>
    <col min="6" max="6" width="10.42578125" customWidth="1"/>
    <col min="8" max="8" width="9.5703125" customWidth="1"/>
    <col min="9" max="9" width="10.28515625" customWidth="1"/>
    <col min="10" max="10" width="14.42578125" customWidth="1"/>
    <col min="11" max="11" width="18" customWidth="1"/>
    <col min="12" max="12" width="9.42578125" bestFit="1" customWidth="1"/>
  </cols>
  <sheetData>
    <row r="1" spans="1:11" ht="19.5">
      <c r="A1" s="127" t="s">
        <v>49</v>
      </c>
      <c r="B1" s="127"/>
      <c r="C1" s="127"/>
      <c r="D1" s="127"/>
      <c r="G1" s="104" t="s">
        <v>0</v>
      </c>
    </row>
    <row r="2" spans="1:11" ht="18.75">
      <c r="A2" s="122" t="s">
        <v>50</v>
      </c>
      <c r="B2" s="122"/>
      <c r="C2" s="122"/>
      <c r="D2" s="122"/>
      <c r="E2" s="122"/>
      <c r="F2" s="122"/>
      <c r="G2" s="122"/>
    </row>
    <row r="3" spans="1:11" ht="18.75">
      <c r="A3" s="122" t="s">
        <v>51</v>
      </c>
      <c r="B3" s="122"/>
      <c r="C3" s="122"/>
      <c r="D3" s="122"/>
      <c r="E3" s="122"/>
      <c r="F3" s="122"/>
      <c r="G3" s="122"/>
    </row>
    <row r="4" spans="1:11">
      <c r="A4" s="63" t="s">
        <v>2</v>
      </c>
      <c r="B4" s="64"/>
      <c r="C4" s="153">
        <f>Name</f>
        <v>0</v>
      </c>
      <c r="D4" s="154"/>
    </row>
    <row r="5" spans="1:11">
      <c r="A5" s="65" t="s">
        <v>3</v>
      </c>
      <c r="C5" s="155">
        <f>Address</f>
        <v>0</v>
      </c>
      <c r="D5" s="156"/>
    </row>
    <row r="6" spans="1:11">
      <c r="A6" s="66" t="s">
        <v>4</v>
      </c>
      <c r="B6" s="18"/>
      <c r="C6" s="157">
        <f>ReviewDate</f>
        <v>0</v>
      </c>
      <c r="D6" s="158"/>
    </row>
    <row r="7" spans="1:11">
      <c r="C7" s="7"/>
    </row>
    <row r="8" spans="1:11">
      <c r="A8" s="130" t="s">
        <v>52</v>
      </c>
      <c r="B8" s="131"/>
      <c r="C8" s="131"/>
      <c r="D8" s="131"/>
      <c r="E8" s="131"/>
      <c r="F8" s="131"/>
      <c r="G8" s="131"/>
      <c r="H8" s="131"/>
      <c r="I8" s="131"/>
      <c r="J8" s="10"/>
    </row>
    <row r="9" spans="1:11">
      <c r="A9" s="48">
        <v>1</v>
      </c>
      <c r="B9" s="21"/>
      <c r="C9" s="137" t="s">
        <v>53</v>
      </c>
      <c r="D9" s="137"/>
      <c r="E9" s="137"/>
      <c r="F9" s="137"/>
      <c r="G9" s="137"/>
      <c r="H9" s="137"/>
      <c r="I9" s="137"/>
      <c r="J9" s="96"/>
      <c r="K9" s="78" t="str">
        <f>IF(J9=TotSqFt,"","Sq. Ft. entered does NOT align with calculated amount on Selection of Method worksheet")</f>
        <v/>
      </c>
    </row>
    <row r="10" spans="1:11">
      <c r="A10" s="134"/>
      <c r="B10" s="135"/>
      <c r="C10" s="135"/>
      <c r="D10" s="135"/>
      <c r="E10" s="135"/>
      <c r="F10" s="135"/>
      <c r="G10" s="135"/>
      <c r="H10" s="135"/>
      <c r="I10" s="135"/>
      <c r="J10" s="11"/>
    </row>
    <row r="11" spans="1:11">
      <c r="A11" s="130" t="s">
        <v>54</v>
      </c>
      <c r="B11" s="131"/>
      <c r="C11" s="131"/>
      <c r="D11" s="131"/>
      <c r="E11" s="131"/>
      <c r="F11" s="131"/>
      <c r="G11" s="131"/>
      <c r="H11" s="131"/>
      <c r="I11" s="131"/>
      <c r="J11" s="10"/>
    </row>
    <row r="12" spans="1:11">
      <c r="A12" s="48">
        <v>2</v>
      </c>
      <c r="B12" s="20"/>
      <c r="C12" s="136" t="s">
        <v>55</v>
      </c>
      <c r="D12" s="136"/>
      <c r="E12" s="136"/>
      <c r="F12" s="136"/>
      <c r="G12" s="136"/>
      <c r="H12" s="136"/>
      <c r="I12" s="136"/>
      <c r="J12" s="97"/>
    </row>
    <row r="13" spans="1:11">
      <c r="A13" s="134"/>
      <c r="B13" s="135"/>
      <c r="C13" s="135"/>
      <c r="D13" s="135"/>
      <c r="E13" s="135"/>
      <c r="F13" s="135"/>
      <c r="G13" s="135"/>
      <c r="H13" s="135"/>
      <c r="I13" s="135"/>
      <c r="J13" s="10"/>
    </row>
    <row r="14" spans="1:11">
      <c r="A14" s="130" t="s">
        <v>56</v>
      </c>
      <c r="B14" s="131"/>
      <c r="C14" s="131"/>
      <c r="D14" s="131"/>
      <c r="E14" s="131"/>
      <c r="F14" s="131"/>
      <c r="G14" s="131"/>
      <c r="H14" s="131"/>
      <c r="I14" s="131"/>
      <c r="J14" s="10"/>
    </row>
    <row r="15" spans="1:11">
      <c r="A15" s="48">
        <v>3</v>
      </c>
      <c r="B15" s="21"/>
      <c r="C15" s="137" t="s">
        <v>57</v>
      </c>
      <c r="D15" s="137"/>
      <c r="E15" s="137"/>
      <c r="F15" s="137"/>
      <c r="G15" s="137"/>
      <c r="H15" s="137"/>
      <c r="I15" s="137"/>
      <c r="J15" s="96"/>
    </row>
    <row r="16" spans="1:11">
      <c r="A16" s="48">
        <v>4</v>
      </c>
      <c r="B16" s="21"/>
      <c r="C16" s="137" t="s">
        <v>58</v>
      </c>
      <c r="D16" s="137"/>
      <c r="E16" s="137"/>
      <c r="F16" s="137"/>
      <c r="G16" s="137"/>
      <c r="H16" s="137"/>
      <c r="I16" s="137"/>
      <c r="J16" s="96"/>
    </row>
    <row r="17" spans="1:12">
      <c r="A17" s="48">
        <v>5</v>
      </c>
      <c r="B17" s="21"/>
      <c r="C17" s="137" t="s">
        <v>59</v>
      </c>
      <c r="D17" s="137"/>
      <c r="E17" s="137"/>
      <c r="F17" s="137"/>
      <c r="G17" s="137"/>
      <c r="H17" s="137"/>
      <c r="I17" s="137"/>
      <c r="J17" s="96"/>
    </row>
    <row r="18" spans="1:12">
      <c r="A18" s="48">
        <v>6</v>
      </c>
      <c r="B18" s="21"/>
      <c r="C18" s="137" t="s">
        <v>60</v>
      </c>
      <c r="D18" s="137"/>
      <c r="E18" s="137"/>
      <c r="F18" s="137"/>
      <c r="G18" s="137"/>
      <c r="H18" s="137"/>
      <c r="I18" s="137"/>
      <c r="J18" s="98" t="s">
        <v>24</v>
      </c>
      <c r="K18" s="78" t="str">
        <f>IF(ISBLANK(J18),"Error, response required.","")</f>
        <v/>
      </c>
    </row>
    <row r="19" spans="1:12">
      <c r="A19" s="134"/>
      <c r="B19" s="135"/>
      <c r="C19" s="135"/>
      <c r="D19" s="135"/>
      <c r="E19" s="135"/>
      <c r="F19" s="135"/>
      <c r="G19" s="135"/>
      <c r="H19" s="135"/>
      <c r="I19" s="135"/>
      <c r="J19" s="10"/>
    </row>
    <row r="20" spans="1:12">
      <c r="A20" s="48">
        <v>7</v>
      </c>
      <c r="B20" s="21"/>
      <c r="C20" s="137" t="s">
        <v>61</v>
      </c>
      <c r="D20" s="137"/>
      <c r="E20" s="137"/>
      <c r="F20" s="137"/>
      <c r="G20" s="137"/>
      <c r="H20" s="137"/>
      <c r="I20" s="137"/>
      <c r="J20" s="11">
        <f>IF(J18="No",J15-J16,IF(J18="Yes",J15-J16-J17,"Error"))</f>
        <v>0</v>
      </c>
    </row>
    <row r="21" spans="1:12">
      <c r="A21" s="48">
        <v>8</v>
      </c>
      <c r="B21" s="21"/>
      <c r="C21" s="137" t="s">
        <v>62</v>
      </c>
      <c r="D21" s="137"/>
      <c r="E21" s="137"/>
      <c r="F21" s="137"/>
      <c r="G21" s="137"/>
      <c r="H21" s="137"/>
      <c r="I21" s="137"/>
      <c r="J21" s="54" t="e">
        <f>ROUNDDOWN(J20/J9,2)</f>
        <v>#DIV/0!</v>
      </c>
    </row>
    <row r="22" spans="1:12">
      <c r="A22" s="134"/>
      <c r="B22" s="135"/>
      <c r="C22" s="135"/>
      <c r="D22" s="135"/>
      <c r="E22" s="135"/>
      <c r="F22" s="135"/>
      <c r="G22" s="135"/>
      <c r="H22" s="135"/>
      <c r="I22" s="135"/>
      <c r="J22" s="10"/>
    </row>
    <row r="23" spans="1:12">
      <c r="A23" s="48">
        <v>9</v>
      </c>
      <c r="B23" s="21"/>
      <c r="C23" s="137" t="s">
        <v>63</v>
      </c>
      <c r="D23" s="137"/>
      <c r="E23" s="137"/>
      <c r="F23" s="137"/>
      <c r="G23" s="137"/>
      <c r="H23" s="137"/>
      <c r="I23" s="137"/>
      <c r="J23" s="22" t="e">
        <f>J12/J20</f>
        <v>#DIV/0!</v>
      </c>
    </row>
    <row r="24" spans="1:12">
      <c r="A24" s="134"/>
      <c r="B24" s="135"/>
      <c r="C24" s="135"/>
      <c r="D24" s="135"/>
      <c r="E24" s="135"/>
      <c r="F24" s="135"/>
      <c r="G24" s="135"/>
      <c r="H24" s="135"/>
      <c r="I24" s="135"/>
      <c r="J24" s="10"/>
    </row>
    <row r="25" spans="1:12">
      <c r="A25" s="132" t="s">
        <v>64</v>
      </c>
      <c r="B25" s="133"/>
      <c r="C25" s="133"/>
      <c r="D25" s="133"/>
      <c r="E25" s="133"/>
      <c r="F25" s="133"/>
      <c r="G25" s="133"/>
      <c r="H25" s="133"/>
      <c r="I25" s="133"/>
      <c r="J25" s="10"/>
      <c r="K25" s="2"/>
    </row>
    <row r="26" spans="1:12" ht="45">
      <c r="A26" s="24"/>
      <c r="B26" s="31" t="s">
        <v>65</v>
      </c>
      <c r="C26" s="10" t="s">
        <v>66</v>
      </c>
      <c r="D26" s="13" t="s">
        <v>67</v>
      </c>
      <c r="E26" s="13" t="s">
        <v>68</v>
      </c>
      <c r="F26" s="13" t="s">
        <v>69</v>
      </c>
      <c r="G26" s="14" t="s">
        <v>13</v>
      </c>
      <c r="H26" s="13" t="s">
        <v>70</v>
      </c>
      <c r="I26" s="15" t="s">
        <v>71</v>
      </c>
      <c r="J26" s="141"/>
      <c r="K26" s="2"/>
    </row>
    <row r="27" spans="1:12">
      <c r="A27" s="48">
        <v>10</v>
      </c>
      <c r="B27" s="72">
        <f>'Selection of Method'!C12</f>
        <v>0</v>
      </c>
      <c r="C27" s="73">
        <f>'Selection of Method'!D12</f>
        <v>0</v>
      </c>
      <c r="D27" s="72">
        <f>'Selection of Method'!E12</f>
        <v>0</v>
      </c>
      <c r="E27" s="74" t="e">
        <f t="shared" ref="E27:E36" si="0">$J$23*B27</f>
        <v>#DIV/0!</v>
      </c>
      <c r="F27" s="72" t="e">
        <f>ROUNDUP(E27,0)</f>
        <v>#DIV/0!</v>
      </c>
      <c r="G27" s="56">
        <f>'Selection of Method'!G12</f>
        <v>0</v>
      </c>
      <c r="H27" s="56" t="e">
        <f t="shared" ref="H27:H36" si="1">$J$21*G27</f>
        <v>#DIV/0!</v>
      </c>
      <c r="I27" s="56" t="e">
        <f>ROUNDDOWN(H27*F27,0)</f>
        <v>#DIV/0!</v>
      </c>
      <c r="J27" s="142"/>
      <c r="K27" s="2"/>
      <c r="L27" s="26"/>
    </row>
    <row r="28" spans="1:12">
      <c r="A28" s="48">
        <v>11</v>
      </c>
      <c r="B28" s="72">
        <f>'Selection of Method'!C13</f>
        <v>0</v>
      </c>
      <c r="C28" s="73">
        <f>'Selection of Method'!D13</f>
        <v>0</v>
      </c>
      <c r="D28" s="72">
        <f>'Selection of Method'!E13</f>
        <v>0</v>
      </c>
      <c r="E28" s="74" t="e">
        <f t="shared" si="0"/>
        <v>#DIV/0!</v>
      </c>
      <c r="F28" s="72" t="e">
        <f t="shared" ref="F28:F36" si="2">ROUNDUP(E28,0)</f>
        <v>#DIV/0!</v>
      </c>
      <c r="G28" s="56">
        <f>'Selection of Method'!G13</f>
        <v>0</v>
      </c>
      <c r="H28" s="49" t="e">
        <f t="shared" si="1"/>
        <v>#DIV/0!</v>
      </c>
      <c r="I28" s="56" t="e">
        <f t="shared" ref="I28:I36" si="3">ROUNDDOWN(H28*F28,0)</f>
        <v>#DIV/0!</v>
      </c>
      <c r="J28" s="142"/>
      <c r="K28" s="2"/>
    </row>
    <row r="29" spans="1:12">
      <c r="A29" s="48">
        <v>12</v>
      </c>
      <c r="B29" s="72">
        <f>'Selection of Method'!C14</f>
        <v>0</v>
      </c>
      <c r="C29" s="73">
        <f>'Selection of Method'!D14</f>
        <v>0</v>
      </c>
      <c r="D29" s="72">
        <f>'Selection of Method'!E14</f>
        <v>0</v>
      </c>
      <c r="E29" s="74" t="e">
        <f t="shared" si="0"/>
        <v>#DIV/0!</v>
      </c>
      <c r="F29" s="72" t="e">
        <f t="shared" si="2"/>
        <v>#DIV/0!</v>
      </c>
      <c r="G29" s="56">
        <f>'Selection of Method'!G14</f>
        <v>0</v>
      </c>
      <c r="H29" s="49" t="e">
        <f t="shared" si="1"/>
        <v>#DIV/0!</v>
      </c>
      <c r="I29" s="56" t="e">
        <f t="shared" si="3"/>
        <v>#DIV/0!</v>
      </c>
      <c r="J29" s="142"/>
      <c r="K29" s="2"/>
    </row>
    <row r="30" spans="1:12">
      <c r="A30" s="48">
        <v>13</v>
      </c>
      <c r="B30" s="72">
        <f>'Selection of Method'!C15</f>
        <v>0</v>
      </c>
      <c r="C30" s="73">
        <f>'Selection of Method'!D15</f>
        <v>0</v>
      </c>
      <c r="D30" s="72">
        <f>'Selection of Method'!E15</f>
        <v>0</v>
      </c>
      <c r="E30" s="74" t="e">
        <f t="shared" si="0"/>
        <v>#DIV/0!</v>
      </c>
      <c r="F30" s="72" t="e">
        <f t="shared" si="2"/>
        <v>#DIV/0!</v>
      </c>
      <c r="G30" s="56">
        <f>'Selection of Method'!G15</f>
        <v>0</v>
      </c>
      <c r="H30" s="49" t="e">
        <f t="shared" si="1"/>
        <v>#DIV/0!</v>
      </c>
      <c r="I30" s="56" t="e">
        <f t="shared" si="3"/>
        <v>#DIV/0!</v>
      </c>
      <c r="J30" s="142"/>
      <c r="K30" s="2"/>
    </row>
    <row r="31" spans="1:12">
      <c r="A31" s="48">
        <v>14</v>
      </c>
      <c r="B31" s="72">
        <f>'Selection of Method'!C16</f>
        <v>0</v>
      </c>
      <c r="C31" s="73">
        <f>'Selection of Method'!D16</f>
        <v>0</v>
      </c>
      <c r="D31" s="72">
        <f>'Selection of Method'!E16</f>
        <v>0</v>
      </c>
      <c r="E31" s="74" t="e">
        <f t="shared" si="0"/>
        <v>#DIV/0!</v>
      </c>
      <c r="F31" s="72" t="e">
        <f t="shared" si="2"/>
        <v>#DIV/0!</v>
      </c>
      <c r="G31" s="56">
        <f>'Selection of Method'!G16</f>
        <v>0</v>
      </c>
      <c r="H31" s="49" t="e">
        <f t="shared" si="1"/>
        <v>#DIV/0!</v>
      </c>
      <c r="I31" s="56" t="e">
        <f t="shared" si="3"/>
        <v>#DIV/0!</v>
      </c>
      <c r="J31" s="142"/>
      <c r="K31" s="2"/>
    </row>
    <row r="32" spans="1:12">
      <c r="A32" s="48">
        <v>15</v>
      </c>
      <c r="B32" s="72">
        <f>'Selection of Method'!C17</f>
        <v>0</v>
      </c>
      <c r="C32" s="73">
        <f>'Selection of Method'!D17</f>
        <v>0</v>
      </c>
      <c r="D32" s="72">
        <f>'Selection of Method'!E17</f>
        <v>0</v>
      </c>
      <c r="E32" s="74" t="e">
        <f t="shared" si="0"/>
        <v>#DIV/0!</v>
      </c>
      <c r="F32" s="72" t="e">
        <f t="shared" si="2"/>
        <v>#DIV/0!</v>
      </c>
      <c r="G32" s="56">
        <f>'Selection of Method'!G17</f>
        <v>0</v>
      </c>
      <c r="H32" s="49" t="e">
        <f t="shared" si="1"/>
        <v>#DIV/0!</v>
      </c>
      <c r="I32" s="56" t="e">
        <f t="shared" si="3"/>
        <v>#DIV/0!</v>
      </c>
      <c r="J32" s="142"/>
      <c r="K32" s="2"/>
    </row>
    <row r="33" spans="1:11">
      <c r="A33" s="48">
        <v>16</v>
      </c>
      <c r="B33" s="72">
        <f>'Selection of Method'!C18</f>
        <v>0</v>
      </c>
      <c r="C33" s="73">
        <f>'Selection of Method'!D18</f>
        <v>0</v>
      </c>
      <c r="D33" s="72">
        <f>'Selection of Method'!E18</f>
        <v>0</v>
      </c>
      <c r="E33" s="74" t="e">
        <f t="shared" si="0"/>
        <v>#DIV/0!</v>
      </c>
      <c r="F33" s="72" t="e">
        <f t="shared" si="2"/>
        <v>#DIV/0!</v>
      </c>
      <c r="G33" s="56">
        <f>'Selection of Method'!G18</f>
        <v>0</v>
      </c>
      <c r="H33" s="49" t="e">
        <f t="shared" si="1"/>
        <v>#DIV/0!</v>
      </c>
      <c r="I33" s="56" t="e">
        <f t="shared" si="3"/>
        <v>#DIV/0!</v>
      </c>
      <c r="J33" s="142"/>
      <c r="K33" s="2"/>
    </row>
    <row r="34" spans="1:11">
      <c r="A34" s="48">
        <v>17</v>
      </c>
      <c r="B34" s="72">
        <f>'Selection of Method'!C19</f>
        <v>0</v>
      </c>
      <c r="C34" s="73">
        <f>'Selection of Method'!D19</f>
        <v>0</v>
      </c>
      <c r="D34" s="72">
        <f>'Selection of Method'!E19</f>
        <v>0</v>
      </c>
      <c r="E34" s="74" t="e">
        <f t="shared" si="0"/>
        <v>#DIV/0!</v>
      </c>
      <c r="F34" s="72" t="e">
        <f t="shared" si="2"/>
        <v>#DIV/0!</v>
      </c>
      <c r="G34" s="56">
        <f>'Selection of Method'!G19</f>
        <v>0</v>
      </c>
      <c r="H34" s="49" t="e">
        <f t="shared" si="1"/>
        <v>#DIV/0!</v>
      </c>
      <c r="I34" s="56" t="e">
        <f t="shared" si="3"/>
        <v>#DIV/0!</v>
      </c>
      <c r="J34" s="142"/>
      <c r="K34" s="2"/>
    </row>
    <row r="35" spans="1:11">
      <c r="A35" s="48">
        <v>18</v>
      </c>
      <c r="B35" s="72">
        <f>'Selection of Method'!C20</f>
        <v>0</v>
      </c>
      <c r="C35" s="73">
        <f>'Selection of Method'!D20</f>
        <v>0</v>
      </c>
      <c r="D35" s="72">
        <f>'Selection of Method'!E20</f>
        <v>0</v>
      </c>
      <c r="E35" s="74" t="e">
        <f t="shared" si="0"/>
        <v>#DIV/0!</v>
      </c>
      <c r="F35" s="72" t="e">
        <f t="shared" si="2"/>
        <v>#DIV/0!</v>
      </c>
      <c r="G35" s="56">
        <f>'Selection of Method'!G20</f>
        <v>0</v>
      </c>
      <c r="H35" s="49" t="e">
        <f t="shared" si="1"/>
        <v>#DIV/0!</v>
      </c>
      <c r="I35" s="56" t="e">
        <f t="shared" si="3"/>
        <v>#DIV/0!</v>
      </c>
      <c r="J35" s="142"/>
      <c r="K35" s="2"/>
    </row>
    <row r="36" spans="1:11">
      <c r="A36" s="48">
        <v>19</v>
      </c>
      <c r="B36" s="72">
        <f>'Selection of Method'!C21</f>
        <v>0</v>
      </c>
      <c r="C36" s="73">
        <f>'Selection of Method'!D21</f>
        <v>0</v>
      </c>
      <c r="D36" s="72">
        <f>'Selection of Method'!E21</f>
        <v>0</v>
      </c>
      <c r="E36" s="74" t="e">
        <f t="shared" si="0"/>
        <v>#DIV/0!</v>
      </c>
      <c r="F36" s="72" t="e">
        <f t="shared" si="2"/>
        <v>#DIV/0!</v>
      </c>
      <c r="G36" s="56">
        <f>'Selection of Method'!G21</f>
        <v>0</v>
      </c>
      <c r="H36" s="49" t="e">
        <f t="shared" si="1"/>
        <v>#DIV/0!</v>
      </c>
      <c r="I36" s="56" t="e">
        <f t="shared" si="3"/>
        <v>#DIV/0!</v>
      </c>
      <c r="J36" s="143"/>
      <c r="K36" s="2"/>
    </row>
    <row r="37" spans="1:11">
      <c r="A37" s="48">
        <v>20</v>
      </c>
      <c r="B37" s="21"/>
      <c r="C37" s="140" t="s">
        <v>72</v>
      </c>
      <c r="D37" s="140"/>
      <c r="E37" s="140"/>
      <c r="F37" s="140"/>
      <c r="G37" s="140"/>
      <c r="H37" s="140"/>
      <c r="I37" s="140"/>
      <c r="J37" s="69" t="e">
        <f>SUM(I27:I36)</f>
        <v>#DIV/0!</v>
      </c>
    </row>
    <row r="38" spans="1:11">
      <c r="A38" s="48">
        <v>21</v>
      </c>
      <c r="B38" s="21"/>
      <c r="C38" s="137" t="s">
        <v>73</v>
      </c>
      <c r="D38" s="137"/>
      <c r="E38" s="137"/>
      <c r="F38" s="137"/>
      <c r="G38" s="137"/>
      <c r="H38" s="137"/>
      <c r="I38" s="137"/>
      <c r="J38" s="11">
        <f>IF(J18="no",0,IF(J18="yes",J17,"Error"))</f>
        <v>0</v>
      </c>
    </row>
    <row r="39" spans="1:11">
      <c r="A39" s="48">
        <v>22</v>
      </c>
      <c r="B39" s="21"/>
      <c r="C39" s="136" t="s">
        <v>74</v>
      </c>
      <c r="D39" s="136"/>
      <c r="E39" s="136"/>
      <c r="F39" s="136"/>
      <c r="G39" s="136"/>
      <c r="H39" s="136"/>
      <c r="I39" s="136"/>
      <c r="J39" s="16" t="e">
        <f>J37+J38</f>
        <v>#DIV/0!</v>
      </c>
    </row>
    <row r="40" spans="1:11">
      <c r="A40" s="134"/>
      <c r="B40" s="135"/>
      <c r="C40" s="135"/>
      <c r="D40" s="135"/>
      <c r="E40" s="135"/>
      <c r="F40" s="135"/>
      <c r="G40" s="135"/>
      <c r="H40" s="135"/>
      <c r="I40" s="135"/>
      <c r="J40" s="10"/>
    </row>
    <row r="41" spans="1:11">
      <c r="A41" s="130" t="s">
        <v>75</v>
      </c>
      <c r="B41" s="131"/>
      <c r="C41" s="131"/>
      <c r="D41" s="131"/>
      <c r="E41" s="131"/>
      <c r="F41" s="131"/>
      <c r="G41" s="131"/>
      <c r="H41" s="131"/>
      <c r="I41" s="131"/>
      <c r="J41" s="10"/>
    </row>
    <row r="42" spans="1:11" ht="45">
      <c r="A42" s="24"/>
      <c r="B42" s="13" t="s">
        <v>76</v>
      </c>
      <c r="C42" s="31" t="s">
        <v>77</v>
      </c>
      <c r="D42" s="138" t="s">
        <v>78</v>
      </c>
      <c r="E42" s="139"/>
      <c r="F42" s="144" t="s">
        <v>79</v>
      </c>
      <c r="G42" s="145"/>
      <c r="H42" s="147"/>
      <c r="I42" s="148"/>
      <c r="J42" s="141"/>
    </row>
    <row r="43" spans="1:11">
      <c r="A43" s="48">
        <v>23</v>
      </c>
      <c r="B43" s="72" t="e">
        <f>E74</f>
        <v>#DIV/0!</v>
      </c>
      <c r="C43" s="10" t="s">
        <v>80</v>
      </c>
      <c r="D43" s="128">
        <v>149868</v>
      </c>
      <c r="E43" s="129"/>
      <c r="F43" s="146" t="e">
        <f>B43*D43</f>
        <v>#DIV/0!</v>
      </c>
      <c r="G43" s="146"/>
      <c r="H43" s="149"/>
      <c r="I43" s="150"/>
      <c r="J43" s="142"/>
    </row>
    <row r="44" spans="1:11">
      <c r="A44" s="48">
        <v>24</v>
      </c>
      <c r="B44" s="72">
        <f>F74</f>
        <v>0</v>
      </c>
      <c r="C44" s="10" t="s">
        <v>81</v>
      </c>
      <c r="D44" s="128">
        <v>171801</v>
      </c>
      <c r="E44" s="129"/>
      <c r="F44" s="146">
        <f>B44*D44</f>
        <v>0</v>
      </c>
      <c r="G44" s="146"/>
      <c r="H44" s="149"/>
      <c r="I44" s="150"/>
      <c r="J44" s="142"/>
    </row>
    <row r="45" spans="1:11">
      <c r="A45" s="48">
        <v>25</v>
      </c>
      <c r="B45" s="72">
        <f>G74</f>
        <v>0</v>
      </c>
      <c r="C45" s="10" t="s">
        <v>82</v>
      </c>
      <c r="D45" s="128">
        <v>208912</v>
      </c>
      <c r="E45" s="129"/>
      <c r="F45" s="146">
        <f>B45*D45</f>
        <v>0</v>
      </c>
      <c r="G45" s="146"/>
      <c r="H45" s="149"/>
      <c r="I45" s="150"/>
      <c r="J45" s="142"/>
    </row>
    <row r="46" spans="1:11">
      <c r="A46" s="48">
        <v>26</v>
      </c>
      <c r="B46" s="72">
        <f>H74</f>
        <v>0</v>
      </c>
      <c r="C46" s="10" t="s">
        <v>83</v>
      </c>
      <c r="D46" s="128">
        <v>270266</v>
      </c>
      <c r="E46" s="129"/>
      <c r="F46" s="146">
        <f>B46*D46</f>
        <v>0</v>
      </c>
      <c r="G46" s="146"/>
      <c r="H46" s="149"/>
      <c r="I46" s="150"/>
      <c r="J46" s="142"/>
    </row>
    <row r="47" spans="1:11">
      <c r="A47" s="48">
        <v>27</v>
      </c>
      <c r="B47" s="72">
        <f>I74</f>
        <v>0</v>
      </c>
      <c r="C47" s="10" t="s">
        <v>84</v>
      </c>
      <c r="D47" s="128">
        <v>296666</v>
      </c>
      <c r="E47" s="129"/>
      <c r="F47" s="146">
        <f>B47*D47</f>
        <v>0</v>
      </c>
      <c r="G47" s="146"/>
      <c r="H47" s="151"/>
      <c r="I47" s="152"/>
      <c r="J47" s="142"/>
    </row>
    <row r="48" spans="1:11">
      <c r="A48" s="48">
        <v>28</v>
      </c>
      <c r="B48" s="21"/>
      <c r="C48" s="136" t="s">
        <v>85</v>
      </c>
      <c r="D48" s="136"/>
      <c r="E48" s="136"/>
      <c r="F48" s="136"/>
      <c r="G48" s="136"/>
      <c r="H48" s="136"/>
      <c r="I48" s="136"/>
      <c r="J48" s="46" t="e">
        <f>SUM(F43:F47)</f>
        <v>#DIV/0!</v>
      </c>
    </row>
    <row r="49" spans="1:10">
      <c r="A49" s="134"/>
      <c r="B49" s="135"/>
      <c r="C49" s="135"/>
      <c r="D49" s="135"/>
      <c r="E49" s="135"/>
      <c r="F49" s="135"/>
      <c r="G49" s="135"/>
      <c r="H49" s="135"/>
      <c r="I49" s="135"/>
      <c r="J49" s="10"/>
    </row>
    <row r="50" spans="1:10">
      <c r="A50" s="130" t="s">
        <v>86</v>
      </c>
      <c r="B50" s="131"/>
      <c r="C50" s="131"/>
      <c r="D50" s="131"/>
      <c r="E50" s="131"/>
      <c r="F50" s="131"/>
      <c r="G50" s="131"/>
      <c r="H50" s="131"/>
      <c r="I50" s="131"/>
      <c r="J50" s="10"/>
    </row>
    <row r="51" spans="1:10">
      <c r="A51" s="48">
        <v>29</v>
      </c>
      <c r="B51" s="21"/>
      <c r="C51" s="137" t="s">
        <v>87</v>
      </c>
      <c r="D51" s="137"/>
      <c r="E51" s="137"/>
      <c r="F51" s="137"/>
      <c r="G51" s="137"/>
      <c r="H51" s="137"/>
      <c r="I51" s="137"/>
      <c r="J51" s="11">
        <f>J12</f>
        <v>0</v>
      </c>
    </row>
    <row r="52" spans="1:10">
      <c r="A52" s="48">
        <v>30</v>
      </c>
      <c r="B52" s="21"/>
      <c r="C52" s="137" t="s">
        <v>88</v>
      </c>
      <c r="D52" s="137"/>
      <c r="E52" s="137"/>
      <c r="F52" s="137"/>
      <c r="G52" s="137"/>
      <c r="H52" s="137"/>
      <c r="I52" s="137"/>
      <c r="J52" s="11" t="e">
        <f>J39</f>
        <v>#DIV/0!</v>
      </c>
    </row>
    <row r="53" spans="1:10">
      <c r="A53" s="48">
        <v>31</v>
      </c>
      <c r="B53" s="21"/>
      <c r="C53" s="137" t="s">
        <v>89</v>
      </c>
      <c r="D53" s="137"/>
      <c r="E53" s="137"/>
      <c r="F53" s="137"/>
      <c r="G53" s="137"/>
      <c r="H53" s="137"/>
      <c r="I53" s="137"/>
      <c r="J53" s="11" t="e">
        <f>J48</f>
        <v>#DIV/0!</v>
      </c>
    </row>
    <row r="54" spans="1:10">
      <c r="A54" s="48">
        <v>32</v>
      </c>
      <c r="B54" s="21"/>
      <c r="C54" s="136" t="s">
        <v>90</v>
      </c>
      <c r="D54" s="136"/>
      <c r="E54" s="136"/>
      <c r="F54" s="136"/>
      <c r="G54" s="136"/>
      <c r="H54" s="136"/>
      <c r="I54" s="136"/>
      <c r="J54" s="16" t="e">
        <f>IF(ISBLANK(J12),MIN(J52:J53),MIN(J51:J53))</f>
        <v>#DIV/0!</v>
      </c>
    </row>
    <row r="59" spans="1:10" hidden="1"/>
    <row r="60" spans="1:10" hidden="1">
      <c r="E60" t="s">
        <v>91</v>
      </c>
    </row>
    <row r="61" spans="1:10" hidden="1">
      <c r="D61"/>
      <c r="E61" s="4" t="s">
        <v>92</v>
      </c>
      <c r="F61" s="4" t="s">
        <v>93</v>
      </c>
      <c r="G61" s="4" t="s">
        <v>94</v>
      </c>
      <c r="H61" s="4" t="s">
        <v>95</v>
      </c>
      <c r="I61" s="4" t="s">
        <v>96</v>
      </c>
    </row>
    <row r="62" spans="1:10" hidden="1">
      <c r="D62" t="s">
        <v>97</v>
      </c>
      <c r="E62" s="5">
        <v>0</v>
      </c>
      <c r="F62" s="5">
        <v>1</v>
      </c>
      <c r="G62" s="5">
        <v>2</v>
      </c>
      <c r="H62" s="5">
        <v>3</v>
      </c>
      <c r="I62" s="5">
        <v>4</v>
      </c>
    </row>
    <row r="63" spans="1:10" hidden="1">
      <c r="D63"/>
      <c r="E63" s="4" t="e">
        <f t="shared" ref="E63:I72" si="4">IF($D27=E$62,$F27,0)</f>
        <v>#DIV/0!</v>
      </c>
      <c r="F63" s="4">
        <f t="shared" si="4"/>
        <v>0</v>
      </c>
      <c r="G63" s="4">
        <f t="shared" si="4"/>
        <v>0</v>
      </c>
      <c r="H63" s="4">
        <f t="shared" si="4"/>
        <v>0</v>
      </c>
      <c r="I63" s="4">
        <f t="shared" si="4"/>
        <v>0</v>
      </c>
    </row>
    <row r="64" spans="1:10" hidden="1">
      <c r="D64"/>
      <c r="E64" s="4" t="e">
        <f t="shared" si="4"/>
        <v>#DIV/0!</v>
      </c>
      <c r="F64" s="4">
        <f t="shared" si="4"/>
        <v>0</v>
      </c>
      <c r="G64" s="4">
        <f t="shared" si="4"/>
        <v>0</v>
      </c>
      <c r="H64" s="4">
        <f t="shared" si="4"/>
        <v>0</v>
      </c>
      <c r="I64" s="4">
        <f t="shared" si="4"/>
        <v>0</v>
      </c>
    </row>
    <row r="65" spans="4:9" hidden="1">
      <c r="D65"/>
      <c r="E65" s="4" t="e">
        <f t="shared" si="4"/>
        <v>#DIV/0!</v>
      </c>
      <c r="F65" s="4">
        <f t="shared" si="4"/>
        <v>0</v>
      </c>
      <c r="G65" s="4">
        <f t="shared" si="4"/>
        <v>0</v>
      </c>
      <c r="H65" s="4">
        <f t="shared" si="4"/>
        <v>0</v>
      </c>
      <c r="I65" s="4">
        <f t="shared" si="4"/>
        <v>0</v>
      </c>
    </row>
    <row r="66" spans="4:9" hidden="1">
      <c r="D66"/>
      <c r="E66" s="4" t="e">
        <f t="shared" si="4"/>
        <v>#DIV/0!</v>
      </c>
      <c r="F66" s="4">
        <f t="shared" si="4"/>
        <v>0</v>
      </c>
      <c r="G66" s="4">
        <f t="shared" si="4"/>
        <v>0</v>
      </c>
      <c r="H66" s="4">
        <f t="shared" si="4"/>
        <v>0</v>
      </c>
      <c r="I66" s="4">
        <f t="shared" si="4"/>
        <v>0</v>
      </c>
    </row>
    <row r="67" spans="4:9" hidden="1">
      <c r="D67"/>
      <c r="E67" s="4" t="e">
        <f t="shared" si="4"/>
        <v>#DIV/0!</v>
      </c>
      <c r="F67" s="4">
        <f t="shared" si="4"/>
        <v>0</v>
      </c>
      <c r="G67" s="4">
        <f t="shared" si="4"/>
        <v>0</v>
      </c>
      <c r="H67" s="4">
        <f t="shared" si="4"/>
        <v>0</v>
      </c>
      <c r="I67" s="4">
        <f t="shared" si="4"/>
        <v>0</v>
      </c>
    </row>
    <row r="68" spans="4:9" hidden="1">
      <c r="D68"/>
      <c r="E68" s="4" t="e">
        <f t="shared" si="4"/>
        <v>#DIV/0!</v>
      </c>
      <c r="F68" s="4">
        <f t="shared" si="4"/>
        <v>0</v>
      </c>
      <c r="G68" s="4">
        <f t="shared" si="4"/>
        <v>0</v>
      </c>
      <c r="H68" s="4">
        <f t="shared" si="4"/>
        <v>0</v>
      </c>
      <c r="I68" s="4">
        <f t="shared" si="4"/>
        <v>0</v>
      </c>
    </row>
    <row r="69" spans="4:9" hidden="1">
      <c r="D69"/>
      <c r="E69" s="4" t="e">
        <f t="shared" si="4"/>
        <v>#DIV/0!</v>
      </c>
      <c r="F69" s="4">
        <f t="shared" si="4"/>
        <v>0</v>
      </c>
      <c r="G69" s="4">
        <f t="shared" si="4"/>
        <v>0</v>
      </c>
      <c r="H69" s="4">
        <f t="shared" si="4"/>
        <v>0</v>
      </c>
      <c r="I69" s="4">
        <f t="shared" si="4"/>
        <v>0</v>
      </c>
    </row>
    <row r="70" spans="4:9" hidden="1">
      <c r="D70"/>
      <c r="E70" s="4" t="e">
        <f t="shared" si="4"/>
        <v>#DIV/0!</v>
      </c>
      <c r="F70" s="4">
        <f t="shared" si="4"/>
        <v>0</v>
      </c>
      <c r="G70" s="4">
        <f t="shared" si="4"/>
        <v>0</v>
      </c>
      <c r="H70" s="4">
        <f t="shared" si="4"/>
        <v>0</v>
      </c>
      <c r="I70" s="4">
        <f t="shared" si="4"/>
        <v>0</v>
      </c>
    </row>
    <row r="71" spans="4:9" hidden="1">
      <c r="D71"/>
      <c r="E71" s="4" t="e">
        <f t="shared" si="4"/>
        <v>#DIV/0!</v>
      </c>
      <c r="F71" s="4">
        <f t="shared" si="4"/>
        <v>0</v>
      </c>
      <c r="G71" s="4">
        <f t="shared" si="4"/>
        <v>0</v>
      </c>
      <c r="H71" s="4">
        <f t="shared" si="4"/>
        <v>0</v>
      </c>
      <c r="I71" s="4">
        <f t="shared" si="4"/>
        <v>0</v>
      </c>
    </row>
    <row r="72" spans="4:9" hidden="1">
      <c r="D72"/>
      <c r="E72" s="4" t="e">
        <f t="shared" si="4"/>
        <v>#DIV/0!</v>
      </c>
      <c r="F72" s="4">
        <f t="shared" si="4"/>
        <v>0</v>
      </c>
      <c r="G72" s="4">
        <f t="shared" si="4"/>
        <v>0</v>
      </c>
      <c r="H72" s="4">
        <f t="shared" si="4"/>
        <v>0</v>
      </c>
      <c r="I72" s="4">
        <f t="shared" si="4"/>
        <v>0</v>
      </c>
    </row>
    <row r="73" spans="4:9" hidden="1">
      <c r="D73"/>
      <c r="E73" s="4"/>
      <c r="F73" s="4"/>
      <c r="G73" s="4"/>
      <c r="H73" s="4"/>
      <c r="I73" s="4"/>
    </row>
    <row r="74" spans="4:9" hidden="1">
      <c r="D74" s="36" t="s">
        <v>98</v>
      </c>
      <c r="E74" s="6" t="e">
        <f>SUM(E63:E73)</f>
        <v>#DIV/0!</v>
      </c>
      <c r="F74" s="6">
        <f>SUM(F63:F73)</f>
        <v>0</v>
      </c>
      <c r="G74" s="6">
        <f>SUM(G63:G73)</f>
        <v>0</v>
      </c>
      <c r="H74" s="6">
        <f>SUM(H63:H73)</f>
        <v>0</v>
      </c>
      <c r="I74" s="6">
        <f>SUM(I63:I73)</f>
        <v>0</v>
      </c>
    </row>
    <row r="75" spans="4:9" hidden="1">
      <c r="D75"/>
    </row>
    <row r="76" spans="4:9">
      <c r="D76"/>
    </row>
  </sheetData>
  <sheetProtection sheet="1" objects="1" scenarios="1"/>
  <mergeCells count="51">
    <mergeCell ref="C6:D6"/>
    <mergeCell ref="A1:D1"/>
    <mergeCell ref="A2:G2"/>
    <mergeCell ref="A3:G3"/>
    <mergeCell ref="C4:D4"/>
    <mergeCell ref="C5:D5"/>
    <mergeCell ref="A19:I19"/>
    <mergeCell ref="A8:I8"/>
    <mergeCell ref="C9:I9"/>
    <mergeCell ref="A10:I10"/>
    <mergeCell ref="A11:I11"/>
    <mergeCell ref="C12:I12"/>
    <mergeCell ref="A13:I13"/>
    <mergeCell ref="A14:I14"/>
    <mergeCell ref="C15:I15"/>
    <mergeCell ref="C16:I16"/>
    <mergeCell ref="C17:I17"/>
    <mergeCell ref="C18:I18"/>
    <mergeCell ref="A41:I41"/>
    <mergeCell ref="C20:I20"/>
    <mergeCell ref="C21:I21"/>
    <mergeCell ref="A22:I22"/>
    <mergeCell ref="C23:I23"/>
    <mergeCell ref="A24:I24"/>
    <mergeCell ref="A25:I25"/>
    <mergeCell ref="J26:J36"/>
    <mergeCell ref="C37:I37"/>
    <mergeCell ref="C38:I38"/>
    <mergeCell ref="C39:I39"/>
    <mergeCell ref="A40:I40"/>
    <mergeCell ref="A49:I49"/>
    <mergeCell ref="D42:E42"/>
    <mergeCell ref="F42:G42"/>
    <mergeCell ref="H42:I47"/>
    <mergeCell ref="J42:J47"/>
    <mergeCell ref="D43:E43"/>
    <mergeCell ref="F43:G43"/>
    <mergeCell ref="D44:E44"/>
    <mergeCell ref="F44:G44"/>
    <mergeCell ref="D45:E45"/>
    <mergeCell ref="F45:G45"/>
    <mergeCell ref="D46:E46"/>
    <mergeCell ref="F46:G46"/>
    <mergeCell ref="D47:E47"/>
    <mergeCell ref="F47:G47"/>
    <mergeCell ref="C48:I48"/>
    <mergeCell ref="A50:I50"/>
    <mergeCell ref="C51:I51"/>
    <mergeCell ref="C52:I52"/>
    <mergeCell ref="C53:I53"/>
    <mergeCell ref="C54:I54"/>
  </mergeCells>
  <dataValidations count="1">
    <dataValidation type="list" showInputMessage="1" showErrorMessage="1" promptTitle="Response Required" prompt="To treat relocation as common cost of project, choose No.  To treat relocation as a cost exclusive to the HOME-assisted units, enter Yes." sqref="J18">
      <formula1>"No,Yes"</formula1>
    </dataValidation>
  </dataValidations>
  <hyperlinks>
    <hyperlink ref="A1:D1" location="'Selection of Method'!A1" display="Return to Selection of Method &amp; Project Information Page"/>
  </hyperlinks>
  <pageMargins left="0.7" right="0.7" top="0.75" bottom="0.75" header="0.3" footer="0.3"/>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3"/>
  <sheetViews>
    <sheetView topLeftCell="A4" zoomScale="85" zoomScaleNormal="85" workbookViewId="0">
      <selection activeCell="B24" sqref="B24"/>
    </sheetView>
  </sheetViews>
  <sheetFormatPr defaultRowHeight="15"/>
  <cols>
    <col min="1" max="1" width="4.5703125" customWidth="1"/>
    <col min="2" max="2" width="9.7109375" customWidth="1"/>
    <col min="3" max="3" width="24.5703125" bestFit="1" customWidth="1"/>
    <col min="4" max="4" width="16.5703125" style="1" customWidth="1"/>
    <col min="5" max="5" width="7.42578125" customWidth="1"/>
    <col min="8" max="8" width="13.42578125" customWidth="1"/>
    <col min="9" max="9" width="10" bestFit="1" customWidth="1"/>
  </cols>
  <sheetData>
    <row r="1" spans="1:9" ht="19.5">
      <c r="A1" s="127" t="s">
        <v>49</v>
      </c>
      <c r="B1" s="127"/>
      <c r="C1" s="127"/>
      <c r="D1" s="127"/>
      <c r="F1" s="104" t="s">
        <v>0</v>
      </c>
    </row>
    <row r="2" spans="1:9" ht="18.75">
      <c r="A2" s="177" t="s">
        <v>99</v>
      </c>
      <c r="B2" s="177"/>
      <c r="C2" s="177"/>
      <c r="D2" s="177"/>
    </row>
    <row r="3" spans="1:9">
      <c r="A3" s="63" t="s">
        <v>2</v>
      </c>
      <c r="B3" s="64"/>
      <c r="C3" s="153">
        <f>Name</f>
        <v>0</v>
      </c>
      <c r="D3" s="154"/>
    </row>
    <row r="4" spans="1:9">
      <c r="A4" s="65" t="s">
        <v>3</v>
      </c>
      <c r="C4" s="155">
        <f>Address</f>
        <v>0</v>
      </c>
      <c r="D4" s="156"/>
    </row>
    <row r="5" spans="1:9">
      <c r="A5" s="66" t="s">
        <v>4</v>
      </c>
      <c r="B5" s="18"/>
      <c r="C5" s="157">
        <f>ReviewDate</f>
        <v>0</v>
      </c>
      <c r="D5" s="158"/>
    </row>
    <row r="6" spans="1:9">
      <c r="A6" s="18"/>
      <c r="B6" s="18"/>
      <c r="C6" s="18"/>
      <c r="D6" s="19"/>
    </row>
    <row r="7" spans="1:9">
      <c r="A7" s="130" t="s">
        <v>52</v>
      </c>
      <c r="B7" s="131"/>
      <c r="C7" s="131"/>
      <c r="D7" s="131"/>
      <c r="E7" s="131"/>
      <c r="F7" s="131"/>
      <c r="G7" s="176"/>
      <c r="H7" s="10"/>
    </row>
    <row r="8" spans="1:9">
      <c r="A8" s="48">
        <v>1</v>
      </c>
      <c r="B8" s="21"/>
      <c r="C8" s="137" t="s">
        <v>53</v>
      </c>
      <c r="D8" s="137"/>
      <c r="E8" s="137"/>
      <c r="F8" s="137"/>
      <c r="G8" s="162"/>
      <c r="H8" s="96">
        <f>TotSqFt</f>
        <v>0</v>
      </c>
      <c r="I8" s="78" t="str">
        <f>IF(H8=TotSqFt,"","Sq. Ft. entered does NOT align with calculated amount on Selection of Method worksheet")</f>
        <v/>
      </c>
    </row>
    <row r="9" spans="1:9">
      <c r="A9" s="134"/>
      <c r="B9" s="135"/>
      <c r="C9" s="135"/>
      <c r="D9" s="135"/>
      <c r="E9" s="135"/>
      <c r="F9" s="135"/>
      <c r="G9" s="161"/>
      <c r="H9" s="10"/>
    </row>
    <row r="10" spans="1:9">
      <c r="A10" s="130" t="s">
        <v>54</v>
      </c>
      <c r="B10" s="131"/>
      <c r="C10" s="131"/>
      <c r="D10" s="131"/>
      <c r="E10" s="131"/>
      <c r="F10" s="131"/>
      <c r="G10" s="176"/>
      <c r="H10" s="10"/>
    </row>
    <row r="11" spans="1:9">
      <c r="A11" s="48">
        <v>2</v>
      </c>
      <c r="B11" s="20"/>
      <c r="C11" s="136" t="s">
        <v>100</v>
      </c>
      <c r="D11" s="136"/>
      <c r="E11" s="136"/>
      <c r="F11" s="136"/>
      <c r="G11" s="170"/>
      <c r="H11" s="97">
        <v>0</v>
      </c>
    </row>
    <row r="12" spans="1:9">
      <c r="A12" s="134"/>
      <c r="B12" s="135"/>
      <c r="C12" s="135"/>
      <c r="D12" s="135"/>
      <c r="E12" s="135"/>
      <c r="F12" s="135"/>
      <c r="G12" s="161"/>
      <c r="H12" s="10"/>
    </row>
    <row r="13" spans="1:9">
      <c r="A13" s="130" t="s">
        <v>56</v>
      </c>
      <c r="B13" s="131"/>
      <c r="C13" s="131"/>
      <c r="D13" s="131"/>
      <c r="E13" s="131"/>
      <c r="F13" s="131"/>
      <c r="G13" s="176"/>
      <c r="H13" s="10"/>
    </row>
    <row r="14" spans="1:9">
      <c r="A14" s="48">
        <v>3</v>
      </c>
      <c r="B14" s="21"/>
      <c r="C14" s="137" t="s">
        <v>57</v>
      </c>
      <c r="D14" s="137"/>
      <c r="E14" s="137"/>
      <c r="F14" s="137"/>
      <c r="G14" s="162"/>
      <c r="H14" s="96">
        <v>0</v>
      </c>
    </row>
    <row r="15" spans="1:9">
      <c r="A15" s="48">
        <v>4</v>
      </c>
      <c r="B15" s="21"/>
      <c r="C15" s="137" t="s">
        <v>58</v>
      </c>
      <c r="D15" s="137"/>
      <c r="E15" s="137"/>
      <c r="F15" s="137"/>
      <c r="G15" s="162"/>
      <c r="H15" s="96">
        <v>0</v>
      </c>
    </row>
    <row r="16" spans="1:9">
      <c r="A16" s="48">
        <v>5</v>
      </c>
      <c r="B16" s="21"/>
      <c r="C16" s="137" t="s">
        <v>101</v>
      </c>
      <c r="D16" s="137"/>
      <c r="E16" s="137"/>
      <c r="F16" s="137"/>
      <c r="G16" s="162"/>
      <c r="H16" s="96"/>
    </row>
    <row r="17" spans="1:10">
      <c r="A17" s="48">
        <v>6</v>
      </c>
      <c r="B17" s="21"/>
      <c r="C17" s="137" t="s">
        <v>59</v>
      </c>
      <c r="D17" s="137"/>
      <c r="E17" s="137"/>
      <c r="F17" s="137"/>
      <c r="G17" s="162"/>
      <c r="H17" s="96"/>
    </row>
    <row r="18" spans="1:10">
      <c r="A18" s="48">
        <v>7</v>
      </c>
      <c r="B18" s="21"/>
      <c r="C18" s="137" t="s">
        <v>60</v>
      </c>
      <c r="D18" s="137"/>
      <c r="E18" s="137"/>
      <c r="F18" s="137"/>
      <c r="G18" s="162"/>
      <c r="H18" s="98" t="s">
        <v>24</v>
      </c>
      <c r="I18" s="78" t="str">
        <f>IF(ISBLANK(H18),"Error, response required.","")</f>
        <v/>
      </c>
    </row>
    <row r="19" spans="1:10">
      <c r="A19" s="24"/>
      <c r="B19" s="21"/>
      <c r="C19" s="135"/>
      <c r="D19" s="135"/>
      <c r="E19" s="135"/>
      <c r="F19" s="135"/>
      <c r="G19" s="161"/>
      <c r="H19" s="10"/>
    </row>
    <row r="20" spans="1:10">
      <c r="A20" s="48">
        <v>8</v>
      </c>
      <c r="B20" s="21"/>
      <c r="C20" s="137" t="s">
        <v>61</v>
      </c>
      <c r="D20" s="137"/>
      <c r="E20" s="137"/>
      <c r="F20" s="137"/>
      <c r="G20" s="162"/>
      <c r="H20" s="11">
        <f>IF(H18="No",H14-H15-H16,IF(H18="Yes",H14-H15-H16-H17,"Error"))</f>
        <v>0</v>
      </c>
    </row>
    <row r="21" spans="1:10">
      <c r="A21" s="48">
        <v>9</v>
      </c>
      <c r="B21" s="21"/>
      <c r="C21" s="137" t="s">
        <v>62</v>
      </c>
      <c r="D21" s="137"/>
      <c r="E21" s="137"/>
      <c r="F21" s="137"/>
      <c r="G21" s="162"/>
      <c r="H21" s="54" t="e">
        <f>ROUNDDOWN(H20/H8,2)</f>
        <v>#DIV/0!</v>
      </c>
    </row>
    <row r="22" spans="1:10">
      <c r="A22" s="132" t="s">
        <v>102</v>
      </c>
      <c r="B22" s="133"/>
      <c r="C22" s="133"/>
      <c r="D22" s="133"/>
      <c r="E22" s="133"/>
      <c r="F22" s="133"/>
      <c r="G22" s="178"/>
      <c r="H22" s="10"/>
    </row>
    <row r="23" spans="1:10" ht="30">
      <c r="A23" s="24"/>
      <c r="B23" s="31" t="s">
        <v>103</v>
      </c>
      <c r="C23" s="171" t="s">
        <v>104</v>
      </c>
      <c r="D23" s="171"/>
      <c r="E23" s="13" t="s">
        <v>67</v>
      </c>
      <c r="F23" s="14" t="s">
        <v>16</v>
      </c>
      <c r="G23" s="13" t="s">
        <v>70</v>
      </c>
      <c r="H23" s="141"/>
      <c r="J23" s="3"/>
    </row>
    <row r="24" spans="1:10">
      <c r="A24" s="48">
        <v>10</v>
      </c>
      <c r="B24" s="92"/>
      <c r="C24" s="169"/>
      <c r="D24" s="169"/>
      <c r="E24" s="92">
        <v>0</v>
      </c>
      <c r="F24" s="96"/>
      <c r="G24" s="55" t="e">
        <f>ROUNDDOWN($H$21*F24,0)</f>
        <v>#DIV/0!</v>
      </c>
      <c r="H24" s="142"/>
      <c r="I24" s="2"/>
      <c r="J24" s="2"/>
    </row>
    <row r="25" spans="1:10">
      <c r="A25" s="48">
        <v>11</v>
      </c>
      <c r="B25" s="92"/>
      <c r="C25" s="169"/>
      <c r="D25" s="169"/>
      <c r="E25" s="92">
        <v>0</v>
      </c>
      <c r="F25" s="96"/>
      <c r="G25" s="55" t="e">
        <f t="shared" ref="G25:G30" si="0">ROUNDDOWN($H$21*F25,0)</f>
        <v>#DIV/0!</v>
      </c>
      <c r="H25" s="142"/>
      <c r="I25" s="2"/>
      <c r="J25" s="2"/>
    </row>
    <row r="26" spans="1:10">
      <c r="A26" s="48">
        <v>12</v>
      </c>
      <c r="B26" s="92"/>
      <c r="C26" s="169"/>
      <c r="D26" s="169"/>
      <c r="E26" s="92">
        <v>0</v>
      </c>
      <c r="F26" s="96"/>
      <c r="G26" s="55" t="e">
        <f t="shared" si="0"/>
        <v>#DIV/0!</v>
      </c>
      <c r="H26" s="142"/>
      <c r="I26" s="2"/>
      <c r="J26" s="2"/>
    </row>
    <row r="27" spans="1:10">
      <c r="A27" s="48">
        <v>13</v>
      </c>
      <c r="B27" s="92"/>
      <c r="C27" s="169"/>
      <c r="D27" s="169"/>
      <c r="E27" s="92">
        <v>0</v>
      </c>
      <c r="F27" s="96"/>
      <c r="G27" s="55" t="e">
        <f t="shared" si="0"/>
        <v>#DIV/0!</v>
      </c>
      <c r="H27" s="142"/>
      <c r="I27" s="2"/>
      <c r="J27" s="2"/>
    </row>
    <row r="28" spans="1:10">
      <c r="A28" s="48">
        <v>14</v>
      </c>
      <c r="B28" s="92"/>
      <c r="C28" s="169"/>
      <c r="D28" s="169"/>
      <c r="E28" s="92">
        <v>0</v>
      </c>
      <c r="F28" s="99"/>
      <c r="G28" s="55" t="e">
        <f t="shared" si="0"/>
        <v>#DIV/0!</v>
      </c>
      <c r="H28" s="142"/>
      <c r="I28" s="2"/>
      <c r="J28" s="2"/>
    </row>
    <row r="29" spans="1:10">
      <c r="A29" s="48">
        <v>15</v>
      </c>
      <c r="B29" s="92"/>
      <c r="C29" s="169"/>
      <c r="D29" s="169"/>
      <c r="E29" s="92">
        <v>0</v>
      </c>
      <c r="F29" s="96"/>
      <c r="G29" s="55" t="e">
        <f t="shared" si="0"/>
        <v>#DIV/0!</v>
      </c>
      <c r="H29" s="142"/>
      <c r="I29" s="2"/>
      <c r="J29" s="2"/>
    </row>
    <row r="30" spans="1:10" ht="15" customHeight="1">
      <c r="A30" s="48">
        <v>16</v>
      </c>
      <c r="B30" s="92"/>
      <c r="C30" s="175"/>
      <c r="D30" s="175"/>
      <c r="E30" s="92"/>
      <c r="F30" s="96"/>
      <c r="G30" s="55" t="e">
        <f t="shared" si="0"/>
        <v>#DIV/0!</v>
      </c>
      <c r="H30" s="142"/>
      <c r="I30" s="2"/>
      <c r="J30" s="2"/>
    </row>
    <row r="31" spans="1:10" ht="15" customHeight="1">
      <c r="A31" s="48">
        <v>17</v>
      </c>
      <c r="B31" s="92"/>
      <c r="C31" s="169"/>
      <c r="D31" s="169"/>
      <c r="E31" s="92"/>
      <c r="F31" s="96"/>
      <c r="G31" s="55" t="e">
        <f t="shared" ref="G31:G43" si="1">ROUNDDOWN($H$21*F31,0)</f>
        <v>#DIV/0!</v>
      </c>
      <c r="H31" s="142"/>
      <c r="I31" s="2"/>
      <c r="J31" s="2"/>
    </row>
    <row r="32" spans="1:10" ht="15" customHeight="1">
      <c r="A32" s="48">
        <v>18</v>
      </c>
      <c r="B32" s="92"/>
      <c r="C32" s="169"/>
      <c r="D32" s="169"/>
      <c r="E32" s="92"/>
      <c r="F32" s="96"/>
      <c r="G32" s="55" t="e">
        <f t="shared" si="1"/>
        <v>#DIV/0!</v>
      </c>
      <c r="H32" s="142"/>
      <c r="I32" s="2"/>
      <c r="J32" s="2"/>
    </row>
    <row r="33" spans="1:10" ht="15" customHeight="1">
      <c r="A33" s="48">
        <v>19</v>
      </c>
      <c r="B33" s="92"/>
      <c r="C33" s="169"/>
      <c r="D33" s="169"/>
      <c r="E33" s="92"/>
      <c r="F33" s="96"/>
      <c r="G33" s="55" t="e">
        <f t="shared" si="1"/>
        <v>#DIV/0!</v>
      </c>
      <c r="H33" s="142"/>
      <c r="I33" s="2"/>
      <c r="J33" s="2"/>
    </row>
    <row r="34" spans="1:10" ht="15" hidden="1" customHeight="1">
      <c r="A34" s="48">
        <v>20</v>
      </c>
      <c r="B34" s="92"/>
      <c r="C34" s="169"/>
      <c r="D34" s="169"/>
      <c r="E34" s="92"/>
      <c r="F34" s="96"/>
      <c r="G34" s="55" t="e">
        <f t="shared" si="1"/>
        <v>#DIV/0!</v>
      </c>
      <c r="H34" s="142"/>
      <c r="I34" s="2"/>
      <c r="J34" s="2"/>
    </row>
    <row r="35" spans="1:10" ht="15" hidden="1" customHeight="1">
      <c r="A35" s="48">
        <v>21</v>
      </c>
      <c r="B35" s="92"/>
      <c r="C35" s="169"/>
      <c r="D35" s="169"/>
      <c r="E35" s="92"/>
      <c r="F35" s="96"/>
      <c r="G35" s="55" t="e">
        <f t="shared" si="1"/>
        <v>#DIV/0!</v>
      </c>
      <c r="H35" s="142"/>
      <c r="I35" s="2"/>
      <c r="J35" s="2"/>
    </row>
    <row r="36" spans="1:10" ht="15" hidden="1" customHeight="1">
      <c r="A36" s="48">
        <v>22</v>
      </c>
      <c r="B36" s="92"/>
      <c r="C36" s="169"/>
      <c r="D36" s="169"/>
      <c r="E36" s="92"/>
      <c r="F36" s="96"/>
      <c r="G36" s="55" t="e">
        <f t="shared" si="1"/>
        <v>#DIV/0!</v>
      </c>
      <c r="H36" s="142"/>
      <c r="I36" s="2"/>
      <c r="J36" s="2"/>
    </row>
    <row r="37" spans="1:10" ht="15" hidden="1" customHeight="1">
      <c r="A37" s="48">
        <v>23</v>
      </c>
      <c r="B37" s="92"/>
      <c r="C37" s="169"/>
      <c r="D37" s="169"/>
      <c r="E37" s="92"/>
      <c r="F37" s="96"/>
      <c r="G37" s="55" t="e">
        <f t="shared" si="1"/>
        <v>#DIV/0!</v>
      </c>
      <c r="H37" s="142"/>
      <c r="I37" s="2"/>
      <c r="J37" s="2"/>
    </row>
    <row r="38" spans="1:10" ht="15" hidden="1" customHeight="1">
      <c r="A38" s="48">
        <v>24</v>
      </c>
      <c r="B38" s="92"/>
      <c r="C38" s="169"/>
      <c r="D38" s="169"/>
      <c r="E38" s="92"/>
      <c r="F38" s="96"/>
      <c r="G38" s="55" t="e">
        <f t="shared" si="1"/>
        <v>#DIV/0!</v>
      </c>
      <c r="H38" s="142"/>
      <c r="I38" s="2"/>
      <c r="J38" s="2"/>
    </row>
    <row r="39" spans="1:10" ht="15" hidden="1" customHeight="1">
      <c r="A39" s="48">
        <v>25</v>
      </c>
      <c r="B39" s="92"/>
      <c r="C39" s="169"/>
      <c r="D39" s="169"/>
      <c r="E39" s="92"/>
      <c r="F39" s="96"/>
      <c r="G39" s="55" t="e">
        <f t="shared" si="1"/>
        <v>#DIV/0!</v>
      </c>
      <c r="H39" s="142"/>
      <c r="I39" s="2"/>
      <c r="J39" s="2"/>
    </row>
    <row r="40" spans="1:10" ht="15" hidden="1" customHeight="1">
      <c r="A40" s="48">
        <v>26</v>
      </c>
      <c r="B40" s="92"/>
      <c r="C40" s="169"/>
      <c r="D40" s="169"/>
      <c r="E40" s="92"/>
      <c r="F40" s="96"/>
      <c r="G40" s="55" t="e">
        <f t="shared" si="1"/>
        <v>#DIV/0!</v>
      </c>
      <c r="H40" s="142"/>
      <c r="I40" s="2"/>
      <c r="J40" s="2"/>
    </row>
    <row r="41" spans="1:10" ht="15" hidden="1" customHeight="1">
      <c r="A41" s="48">
        <v>27</v>
      </c>
      <c r="B41" s="92"/>
      <c r="C41" s="169"/>
      <c r="D41" s="169"/>
      <c r="E41" s="92"/>
      <c r="F41" s="96"/>
      <c r="G41" s="55" t="e">
        <f t="shared" si="1"/>
        <v>#DIV/0!</v>
      </c>
      <c r="H41" s="142"/>
      <c r="I41" s="2"/>
      <c r="J41" s="2"/>
    </row>
    <row r="42" spans="1:10" ht="15" hidden="1" customHeight="1">
      <c r="A42" s="48">
        <v>28</v>
      </c>
      <c r="B42" s="92"/>
      <c r="C42" s="169"/>
      <c r="D42" s="169"/>
      <c r="E42" s="92"/>
      <c r="F42" s="96"/>
      <c r="G42" s="55" t="e">
        <f t="shared" si="1"/>
        <v>#DIV/0!</v>
      </c>
      <c r="H42" s="142"/>
      <c r="I42" s="2"/>
      <c r="J42" s="2"/>
    </row>
    <row r="43" spans="1:10" ht="15" hidden="1" customHeight="1">
      <c r="A43" s="48">
        <v>29</v>
      </c>
      <c r="B43" s="92"/>
      <c r="C43" s="169"/>
      <c r="D43" s="169"/>
      <c r="E43" s="92"/>
      <c r="F43" s="96"/>
      <c r="G43" s="55" t="e">
        <f t="shared" si="1"/>
        <v>#DIV/0!</v>
      </c>
      <c r="H43" s="143"/>
      <c r="I43" s="2"/>
      <c r="J43" s="2"/>
    </row>
    <row r="44" spans="1:10" ht="15" customHeight="1">
      <c r="A44" s="166" t="s">
        <v>105</v>
      </c>
      <c r="B44" s="167"/>
      <c r="C44" s="167"/>
      <c r="D44" s="167"/>
      <c r="E44" s="167"/>
      <c r="F44" s="167"/>
      <c r="G44" s="168"/>
      <c r="H44" s="88"/>
      <c r="I44" s="2"/>
      <c r="J44" s="2"/>
    </row>
    <row r="45" spans="1:10">
      <c r="A45" s="48">
        <v>30</v>
      </c>
      <c r="B45" s="21"/>
      <c r="C45" s="137" t="s">
        <v>72</v>
      </c>
      <c r="D45" s="137"/>
      <c r="E45" s="137"/>
      <c r="F45" s="137"/>
      <c r="G45" s="162"/>
      <c r="H45" s="45" t="e">
        <f>SUM(G24:G43)</f>
        <v>#DIV/0!</v>
      </c>
    </row>
    <row r="46" spans="1:10">
      <c r="A46" s="48">
        <v>31</v>
      </c>
      <c r="B46" s="21"/>
      <c r="C46" s="137" t="s">
        <v>73</v>
      </c>
      <c r="D46" s="137"/>
      <c r="E46" s="137"/>
      <c r="F46" s="137"/>
      <c r="G46" s="137"/>
      <c r="H46" s="11">
        <f>IF(H18="no",0,IF(H18="yes",H17,"Error"))</f>
        <v>0</v>
      </c>
    </row>
    <row r="47" spans="1:10">
      <c r="A47" s="48">
        <v>32</v>
      </c>
      <c r="B47" s="21"/>
      <c r="C47" s="136" t="s">
        <v>74</v>
      </c>
      <c r="D47" s="136"/>
      <c r="E47" s="136"/>
      <c r="F47" s="136"/>
      <c r="G47" s="170"/>
      <c r="H47" s="16" t="e">
        <f>H45+H46</f>
        <v>#DIV/0!</v>
      </c>
    </row>
    <row r="48" spans="1:10">
      <c r="A48" s="134"/>
      <c r="B48" s="135"/>
      <c r="C48" s="135"/>
      <c r="D48" s="135"/>
      <c r="E48" s="135"/>
      <c r="F48" s="135"/>
      <c r="G48" s="161"/>
      <c r="H48" s="10"/>
    </row>
    <row r="49" spans="1:8">
      <c r="A49" s="172" t="s">
        <v>75</v>
      </c>
      <c r="B49" s="173"/>
      <c r="C49" s="173"/>
      <c r="D49" s="173"/>
      <c r="E49" s="173"/>
      <c r="F49" s="173"/>
      <c r="G49" s="174"/>
      <c r="H49" s="10"/>
    </row>
    <row r="50" spans="1:8">
      <c r="A50" s="24"/>
      <c r="B50" s="12" t="s">
        <v>65</v>
      </c>
      <c r="C50" s="31" t="s">
        <v>77</v>
      </c>
      <c r="D50" s="163" t="s">
        <v>78</v>
      </c>
      <c r="E50" s="164"/>
      <c r="F50" s="144" t="s">
        <v>79</v>
      </c>
      <c r="G50" s="145"/>
      <c r="H50" s="46"/>
    </row>
    <row r="51" spans="1:8">
      <c r="A51" s="48">
        <v>33</v>
      </c>
      <c r="B51" s="72">
        <f>COUNTIF(E24:E43,0)</f>
        <v>6</v>
      </c>
      <c r="C51" s="10" t="s">
        <v>80</v>
      </c>
      <c r="D51" s="128">
        <v>149868</v>
      </c>
      <c r="E51" s="129"/>
      <c r="F51" s="159">
        <f>B51*D51</f>
        <v>899208</v>
      </c>
      <c r="G51" s="160"/>
      <c r="H51" s="165"/>
    </row>
    <row r="52" spans="1:8">
      <c r="A52" s="48">
        <v>34</v>
      </c>
      <c r="B52" s="72">
        <f>COUNTIF(E24:E43,1)</f>
        <v>0</v>
      </c>
      <c r="C52" s="10" t="s">
        <v>81</v>
      </c>
      <c r="D52" s="128">
        <v>171801</v>
      </c>
      <c r="E52" s="129"/>
      <c r="F52" s="159">
        <f>B52*D52</f>
        <v>0</v>
      </c>
      <c r="G52" s="160"/>
      <c r="H52" s="165"/>
    </row>
    <row r="53" spans="1:8">
      <c r="A53" s="48">
        <v>35</v>
      </c>
      <c r="B53" s="72">
        <f>COUNTIF(E24:E43,2)</f>
        <v>0</v>
      </c>
      <c r="C53" s="10" t="s">
        <v>82</v>
      </c>
      <c r="D53" s="128">
        <v>208912</v>
      </c>
      <c r="E53" s="129"/>
      <c r="F53" s="159">
        <f>B53*D53</f>
        <v>0</v>
      </c>
      <c r="G53" s="160"/>
      <c r="H53" s="165"/>
    </row>
    <row r="54" spans="1:8">
      <c r="A54" s="48">
        <v>36</v>
      </c>
      <c r="B54" s="72">
        <f>COUNTIF(E24:E43,3)</f>
        <v>0</v>
      </c>
      <c r="C54" s="10" t="s">
        <v>83</v>
      </c>
      <c r="D54" s="128">
        <v>270266</v>
      </c>
      <c r="E54" s="129"/>
      <c r="F54" s="159">
        <f>B54*D54</f>
        <v>0</v>
      </c>
      <c r="G54" s="160"/>
      <c r="H54" s="165"/>
    </row>
    <row r="55" spans="1:8">
      <c r="A55" s="48">
        <v>37</v>
      </c>
      <c r="B55" s="72">
        <f>COUNTIF(E24:E43,4)</f>
        <v>0</v>
      </c>
      <c r="C55" s="10" t="s">
        <v>84</v>
      </c>
      <c r="D55" s="128">
        <v>296666</v>
      </c>
      <c r="E55" s="129"/>
      <c r="F55" s="159">
        <f>B55*D55</f>
        <v>0</v>
      </c>
      <c r="G55" s="160"/>
      <c r="H55" s="165"/>
    </row>
    <row r="56" spans="1:8">
      <c r="A56" s="48">
        <v>38</v>
      </c>
      <c r="B56" s="21"/>
      <c r="C56" s="136" t="s">
        <v>85</v>
      </c>
      <c r="D56" s="136"/>
      <c r="E56" s="136"/>
      <c r="F56" s="136"/>
      <c r="G56" s="170"/>
      <c r="H56" s="62">
        <f>SUM(F51:F55)</f>
        <v>899208</v>
      </c>
    </row>
    <row r="57" spans="1:8">
      <c r="A57" s="134"/>
      <c r="B57" s="135"/>
      <c r="C57" s="135"/>
      <c r="D57" s="135"/>
      <c r="E57" s="135"/>
      <c r="F57" s="135"/>
      <c r="G57" s="161"/>
      <c r="H57" s="10"/>
    </row>
    <row r="58" spans="1:8">
      <c r="A58" s="130" t="s">
        <v>86</v>
      </c>
      <c r="B58" s="131"/>
      <c r="C58" s="131"/>
      <c r="D58" s="131"/>
      <c r="E58" s="131"/>
      <c r="F58" s="131"/>
      <c r="G58" s="176"/>
      <c r="H58" s="10"/>
    </row>
    <row r="59" spans="1:8">
      <c r="A59" s="48">
        <v>39</v>
      </c>
      <c r="B59" s="21"/>
      <c r="C59" s="137" t="s">
        <v>87</v>
      </c>
      <c r="D59" s="137"/>
      <c r="E59" s="137"/>
      <c r="F59" s="137"/>
      <c r="G59" s="21"/>
      <c r="H59" s="11">
        <f>H11</f>
        <v>0</v>
      </c>
    </row>
    <row r="60" spans="1:8">
      <c r="A60" s="48">
        <v>40</v>
      </c>
      <c r="B60" s="21"/>
      <c r="C60" s="137" t="s">
        <v>88</v>
      </c>
      <c r="D60" s="137"/>
      <c r="E60" s="137"/>
      <c r="F60" s="137"/>
      <c r="G60" s="21"/>
      <c r="H60" s="11" t="e">
        <f>H47</f>
        <v>#DIV/0!</v>
      </c>
    </row>
    <row r="61" spans="1:8">
      <c r="A61" s="48">
        <v>41</v>
      </c>
      <c r="B61" s="21"/>
      <c r="C61" s="137" t="s">
        <v>89</v>
      </c>
      <c r="D61" s="137"/>
      <c r="E61" s="137"/>
      <c r="F61" s="137"/>
      <c r="G61" s="21"/>
      <c r="H61" s="11">
        <f>H56</f>
        <v>899208</v>
      </c>
    </row>
    <row r="62" spans="1:8">
      <c r="A62" s="48">
        <v>42</v>
      </c>
      <c r="B62" s="21"/>
      <c r="C62" s="136" t="s">
        <v>90</v>
      </c>
      <c r="D62" s="136"/>
      <c r="E62" s="136"/>
      <c r="F62" s="136"/>
      <c r="G62" s="170"/>
      <c r="H62" s="16" t="e">
        <f>IF(ISBLANK(H11),MIN(H60:H61),MIN(H59:H61))</f>
        <v>#DIV/0!</v>
      </c>
    </row>
    <row r="63" spans="1:8">
      <c r="D63" s="17"/>
    </row>
  </sheetData>
  <sheetProtection sheet="1" formatRows="0"/>
  <mergeCells count="69">
    <mergeCell ref="C26:D26"/>
    <mergeCell ref="C27:D27"/>
    <mergeCell ref="C28:D28"/>
    <mergeCell ref="C14:G14"/>
    <mergeCell ref="C15:G15"/>
    <mergeCell ref="C16:G16"/>
    <mergeCell ref="C17:G17"/>
    <mergeCell ref="A22:G22"/>
    <mergeCell ref="A2:D2"/>
    <mergeCell ref="A7:G7"/>
    <mergeCell ref="A10:G10"/>
    <mergeCell ref="A13:G13"/>
    <mergeCell ref="C25:D25"/>
    <mergeCell ref="C11:G11"/>
    <mergeCell ref="C4:D4"/>
    <mergeCell ref="C5:D5"/>
    <mergeCell ref="C18:G18"/>
    <mergeCell ref="C62:G62"/>
    <mergeCell ref="C59:F59"/>
    <mergeCell ref="C60:F60"/>
    <mergeCell ref="C61:F61"/>
    <mergeCell ref="C56:G56"/>
    <mergeCell ref="A57:G57"/>
    <mergeCell ref="A58:G58"/>
    <mergeCell ref="C32:D32"/>
    <mergeCell ref="C41:D41"/>
    <mergeCell ref="C29:D29"/>
    <mergeCell ref="C33:D33"/>
    <mergeCell ref="C34:D34"/>
    <mergeCell ref="C35:D35"/>
    <mergeCell ref="C36:D36"/>
    <mergeCell ref="C37:D37"/>
    <mergeCell ref="C38:D38"/>
    <mergeCell ref="C39:D39"/>
    <mergeCell ref="C40:D40"/>
    <mergeCell ref="C30:D30"/>
    <mergeCell ref="C31:D31"/>
    <mergeCell ref="H23:H43"/>
    <mergeCell ref="D50:E50"/>
    <mergeCell ref="D51:E51"/>
    <mergeCell ref="D52:E52"/>
    <mergeCell ref="D53:E53"/>
    <mergeCell ref="H51:H55"/>
    <mergeCell ref="A44:G44"/>
    <mergeCell ref="C42:D42"/>
    <mergeCell ref="C43:D43"/>
    <mergeCell ref="C45:G45"/>
    <mergeCell ref="C46:G46"/>
    <mergeCell ref="C47:G47"/>
    <mergeCell ref="A48:G48"/>
    <mergeCell ref="C23:D23"/>
    <mergeCell ref="C24:D24"/>
    <mergeCell ref="A49:G49"/>
    <mergeCell ref="A1:D1"/>
    <mergeCell ref="D54:E54"/>
    <mergeCell ref="D55:E55"/>
    <mergeCell ref="F50:G50"/>
    <mergeCell ref="F51:G51"/>
    <mergeCell ref="F52:G52"/>
    <mergeCell ref="F53:G53"/>
    <mergeCell ref="F54:G54"/>
    <mergeCell ref="F55:G55"/>
    <mergeCell ref="C19:G19"/>
    <mergeCell ref="C8:G8"/>
    <mergeCell ref="A9:G9"/>
    <mergeCell ref="C20:G20"/>
    <mergeCell ref="C21:G21"/>
    <mergeCell ref="A12:G12"/>
    <mergeCell ref="C3:D3"/>
  </mergeCells>
  <dataValidations count="2">
    <dataValidation type="list" allowBlank="1" showInputMessage="1" showErrorMessage="1" sqref="E24:E43">
      <formula1>"0,1,2,3,4"</formula1>
    </dataValidation>
    <dataValidation type="list" showInputMessage="1" showErrorMessage="1" promptTitle="Response Required" prompt="To treat relocation as common cost of project, choose No.  To treat relocation as a cost exclusive to the HOME-assisted units, enter Yes." sqref="H18">
      <formula1>"No,Yes"</formula1>
    </dataValidation>
  </dataValidations>
  <hyperlinks>
    <hyperlink ref="A1:D1" location="'Selection of Method'!A1" display="Return to Selection of Method &amp; Project Information Page"/>
  </hyperlinks>
  <pageMargins left="0.7" right="0.7" top="0.75" bottom="0.75" header="0.3" footer="0.3"/>
  <pageSetup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cols>
    <col min="1" max="1" width="18" customWidth="1"/>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zoomScale="85" zoomScaleNormal="85" workbookViewId="0">
      <selection activeCell="H9" sqref="H9"/>
    </sheetView>
  </sheetViews>
  <sheetFormatPr defaultRowHeight="15"/>
  <cols>
    <col min="1" max="1" width="4.5703125" customWidth="1"/>
    <col min="2" max="2" width="11" customWidth="1"/>
    <col min="3" max="3" width="25.42578125" customWidth="1"/>
    <col min="4" max="4" width="16.5703125" style="1" customWidth="1"/>
    <col min="5" max="5" width="7.42578125" customWidth="1"/>
    <col min="6" max="6" width="10.42578125" customWidth="1"/>
    <col min="8" max="8" width="13.5703125" customWidth="1"/>
    <col min="9" max="9" width="11.140625" bestFit="1" customWidth="1"/>
    <col min="10" max="10" width="10.42578125" customWidth="1"/>
    <col min="11" max="11" width="10.140625" customWidth="1"/>
  </cols>
  <sheetData>
    <row r="1" spans="1:11" ht="19.5">
      <c r="A1" s="127" t="s">
        <v>49</v>
      </c>
      <c r="B1" s="127"/>
      <c r="C1" s="127"/>
      <c r="D1" s="127"/>
      <c r="F1" s="104" t="s">
        <v>0</v>
      </c>
    </row>
    <row r="2" spans="1:11" ht="18.75">
      <c r="A2" s="122" t="s">
        <v>106</v>
      </c>
      <c r="B2" s="122"/>
      <c r="C2" s="122"/>
      <c r="D2" s="122"/>
      <c r="E2" s="122"/>
      <c r="F2" s="122"/>
      <c r="G2" s="122"/>
    </row>
    <row r="3" spans="1:11" ht="18.75">
      <c r="A3" s="122" t="s">
        <v>107</v>
      </c>
      <c r="B3" s="122"/>
      <c r="C3" s="122"/>
      <c r="D3" s="122"/>
      <c r="E3" s="122"/>
      <c r="F3" s="122"/>
      <c r="G3" s="122"/>
    </row>
    <row r="4" spans="1:11">
      <c r="A4" s="63" t="s">
        <v>2</v>
      </c>
      <c r="B4" s="64"/>
      <c r="C4" s="153">
        <f>Name</f>
        <v>0</v>
      </c>
      <c r="D4" s="154"/>
    </row>
    <row r="5" spans="1:11">
      <c r="A5" s="65" t="s">
        <v>3</v>
      </c>
      <c r="C5" s="155">
        <f>Address</f>
        <v>0</v>
      </c>
      <c r="D5" s="156"/>
    </row>
    <row r="6" spans="1:11">
      <c r="A6" s="66" t="s">
        <v>4</v>
      </c>
      <c r="B6" s="18"/>
      <c r="C6" s="157">
        <f>ReviewDate</f>
        <v>0</v>
      </c>
      <c r="D6" s="158"/>
    </row>
    <row r="7" spans="1:11">
      <c r="C7" s="7"/>
    </row>
    <row r="8" spans="1:11">
      <c r="A8" s="130" t="s">
        <v>52</v>
      </c>
      <c r="B8" s="131"/>
      <c r="C8" s="131"/>
      <c r="D8" s="131"/>
      <c r="E8" s="131"/>
      <c r="F8" s="131"/>
      <c r="G8" s="131"/>
      <c r="H8" s="10"/>
    </row>
    <row r="9" spans="1:11">
      <c r="A9" s="48">
        <v>1</v>
      </c>
      <c r="B9" s="21"/>
      <c r="C9" s="137" t="s">
        <v>53</v>
      </c>
      <c r="D9" s="137"/>
      <c r="E9" s="137"/>
      <c r="F9" s="137"/>
      <c r="G9" s="137"/>
      <c r="H9" s="96">
        <f>TotSqFt</f>
        <v>0</v>
      </c>
      <c r="I9" s="78" t="str">
        <f>IF(H9=TotSqFt,"","Sq. Ft. entered does NOT align with calculated amount on Selection of Method worksheet")</f>
        <v/>
      </c>
    </row>
    <row r="10" spans="1:11">
      <c r="A10" s="134"/>
      <c r="B10" s="135"/>
      <c r="C10" s="135"/>
      <c r="D10" s="135"/>
      <c r="E10" s="135"/>
      <c r="F10" s="135"/>
      <c r="G10" s="135"/>
      <c r="H10" s="10"/>
    </row>
    <row r="11" spans="1:11">
      <c r="A11" s="130" t="s">
        <v>108</v>
      </c>
      <c r="B11" s="131"/>
      <c r="C11" s="131"/>
      <c r="D11" s="131"/>
      <c r="E11" s="131"/>
      <c r="F11" s="131"/>
      <c r="G11" s="131"/>
      <c r="H11" s="10"/>
    </row>
    <row r="12" spans="1:11">
      <c r="A12" s="48">
        <v>2</v>
      </c>
      <c r="B12" s="20"/>
      <c r="C12" s="136" t="s">
        <v>55</v>
      </c>
      <c r="D12" s="136"/>
      <c r="E12" s="136"/>
      <c r="F12" s="136"/>
      <c r="G12" s="136"/>
      <c r="H12" s="43" t="s">
        <v>109</v>
      </c>
    </row>
    <row r="13" spans="1:11">
      <c r="A13" s="134"/>
      <c r="B13" s="135"/>
      <c r="C13" s="135"/>
      <c r="D13" s="135"/>
      <c r="E13" s="135"/>
      <c r="F13" s="135"/>
      <c r="G13" s="135"/>
      <c r="H13" s="10"/>
    </row>
    <row r="14" spans="1:11" ht="60">
      <c r="A14" s="24"/>
      <c r="B14" s="13" t="s">
        <v>110</v>
      </c>
      <c r="C14" s="25" t="s">
        <v>66</v>
      </c>
      <c r="D14" s="13" t="s">
        <v>67</v>
      </c>
      <c r="E14" s="47" t="s">
        <v>13</v>
      </c>
      <c r="F14" s="13" t="s">
        <v>76</v>
      </c>
      <c r="G14" s="15" t="s">
        <v>111</v>
      </c>
      <c r="H14" s="114"/>
      <c r="I14" s="3"/>
      <c r="J14" s="3"/>
      <c r="K14" s="3"/>
    </row>
    <row r="15" spans="1:11">
      <c r="A15" s="48">
        <v>3</v>
      </c>
      <c r="B15" s="72">
        <f>'Selection of Method'!C12</f>
        <v>0</v>
      </c>
      <c r="C15" s="73">
        <f>'Selection of Method'!D12</f>
        <v>0</v>
      </c>
      <c r="D15" s="72">
        <f>'Selection of Method'!E12</f>
        <v>0</v>
      </c>
      <c r="E15" s="56">
        <f>'Selection of Method'!G12</f>
        <v>0</v>
      </c>
      <c r="F15" s="100"/>
      <c r="G15" s="44" t="str">
        <f t="shared" ref="G15:G24" si="0">IF(B15=0,"-",F15/B15)</f>
        <v>-</v>
      </c>
      <c r="H15" s="179"/>
      <c r="I15" s="101" t="str">
        <f>IF(F15&gt;B15,"Error: More HOME Units than units of this type.","")</f>
        <v/>
      </c>
      <c r="J15" s="2"/>
    </row>
    <row r="16" spans="1:11">
      <c r="A16" s="48">
        <v>4</v>
      </c>
      <c r="B16" s="72">
        <f>'Selection of Method'!C13</f>
        <v>0</v>
      </c>
      <c r="C16" s="73">
        <f>'Selection of Method'!D13</f>
        <v>0</v>
      </c>
      <c r="D16" s="72">
        <f>'Selection of Method'!E13</f>
        <v>0</v>
      </c>
      <c r="E16" s="56">
        <f>'Selection of Method'!G13</f>
        <v>0</v>
      </c>
      <c r="F16" s="100"/>
      <c r="G16" s="44" t="str">
        <f t="shared" si="0"/>
        <v>-</v>
      </c>
      <c r="H16" s="179"/>
      <c r="I16" s="101" t="str">
        <f t="shared" ref="I16:I24" si="1">IF(F16&gt;B16,"Error: More HOME Units than units of this type.","")</f>
        <v/>
      </c>
      <c r="J16" s="2"/>
    </row>
    <row r="17" spans="1:9">
      <c r="A17" s="48">
        <v>5</v>
      </c>
      <c r="B17" s="72">
        <f>'Selection of Method'!C14</f>
        <v>0</v>
      </c>
      <c r="C17" s="73">
        <f>'Selection of Method'!D14</f>
        <v>0</v>
      </c>
      <c r="D17" s="72">
        <f>'Selection of Method'!E14</f>
        <v>0</v>
      </c>
      <c r="E17" s="56">
        <f>'Selection of Method'!G14</f>
        <v>0</v>
      </c>
      <c r="F17" s="100"/>
      <c r="G17" s="44" t="str">
        <f t="shared" si="0"/>
        <v>-</v>
      </c>
      <c r="H17" s="179"/>
      <c r="I17" s="101" t="str">
        <f t="shared" si="1"/>
        <v/>
      </c>
    </row>
    <row r="18" spans="1:9">
      <c r="A18" s="48">
        <v>6</v>
      </c>
      <c r="B18" s="72">
        <f>'Selection of Method'!C15</f>
        <v>0</v>
      </c>
      <c r="C18" s="73">
        <f>'Selection of Method'!D15</f>
        <v>0</v>
      </c>
      <c r="D18" s="72">
        <f>'Selection of Method'!E15</f>
        <v>0</v>
      </c>
      <c r="E18" s="56">
        <f>'Selection of Method'!G15</f>
        <v>0</v>
      </c>
      <c r="F18" s="100"/>
      <c r="G18" s="44" t="str">
        <f t="shared" si="0"/>
        <v>-</v>
      </c>
      <c r="H18" s="179"/>
      <c r="I18" s="101" t="str">
        <f t="shared" si="1"/>
        <v/>
      </c>
    </row>
    <row r="19" spans="1:9">
      <c r="A19" s="48">
        <v>7</v>
      </c>
      <c r="B19" s="72">
        <f>'Selection of Method'!C16</f>
        <v>0</v>
      </c>
      <c r="C19" s="73">
        <f>'Selection of Method'!D16</f>
        <v>0</v>
      </c>
      <c r="D19" s="72">
        <f>'Selection of Method'!E16</f>
        <v>0</v>
      </c>
      <c r="E19" s="56">
        <f>'Selection of Method'!G16</f>
        <v>0</v>
      </c>
      <c r="F19" s="100"/>
      <c r="G19" s="44" t="str">
        <f t="shared" si="0"/>
        <v>-</v>
      </c>
      <c r="H19" s="179"/>
      <c r="I19" s="101" t="str">
        <f t="shared" si="1"/>
        <v/>
      </c>
    </row>
    <row r="20" spans="1:9">
      <c r="A20" s="48">
        <v>8</v>
      </c>
      <c r="B20" s="72">
        <f>'Selection of Method'!C17</f>
        <v>0</v>
      </c>
      <c r="C20" s="73">
        <f>'Selection of Method'!D17</f>
        <v>0</v>
      </c>
      <c r="D20" s="72">
        <f>'Selection of Method'!E17</f>
        <v>0</v>
      </c>
      <c r="E20" s="56">
        <f>'Selection of Method'!G17</f>
        <v>0</v>
      </c>
      <c r="F20" s="100"/>
      <c r="G20" s="44" t="str">
        <f t="shared" si="0"/>
        <v>-</v>
      </c>
      <c r="H20" s="179"/>
      <c r="I20" s="101" t="str">
        <f t="shared" si="1"/>
        <v/>
      </c>
    </row>
    <row r="21" spans="1:9">
      <c r="A21" s="48">
        <v>9</v>
      </c>
      <c r="B21" s="72">
        <f>'Selection of Method'!C18</f>
        <v>0</v>
      </c>
      <c r="C21" s="73">
        <f>'Selection of Method'!D18</f>
        <v>0</v>
      </c>
      <c r="D21" s="72">
        <f>'Selection of Method'!E18</f>
        <v>0</v>
      </c>
      <c r="E21" s="56">
        <f>'Selection of Method'!G18</f>
        <v>0</v>
      </c>
      <c r="F21" s="100"/>
      <c r="G21" s="44" t="str">
        <f t="shared" si="0"/>
        <v>-</v>
      </c>
      <c r="H21" s="179"/>
      <c r="I21" s="101" t="str">
        <f t="shared" si="1"/>
        <v/>
      </c>
    </row>
    <row r="22" spans="1:9">
      <c r="A22" s="48">
        <v>10</v>
      </c>
      <c r="B22" s="72">
        <f>'Selection of Method'!C19</f>
        <v>0</v>
      </c>
      <c r="C22" s="73">
        <f>'Selection of Method'!D19</f>
        <v>0</v>
      </c>
      <c r="D22" s="72">
        <f>'Selection of Method'!E19</f>
        <v>0</v>
      </c>
      <c r="E22" s="56">
        <f>'Selection of Method'!G19</f>
        <v>0</v>
      </c>
      <c r="F22" s="100"/>
      <c r="G22" s="44" t="str">
        <f t="shared" si="0"/>
        <v>-</v>
      </c>
      <c r="H22" s="179"/>
      <c r="I22" s="101" t="str">
        <f t="shared" si="1"/>
        <v/>
      </c>
    </row>
    <row r="23" spans="1:9">
      <c r="A23" s="48">
        <v>11</v>
      </c>
      <c r="B23" s="72">
        <f>'Selection of Method'!C20</f>
        <v>0</v>
      </c>
      <c r="C23" s="73">
        <f>'Selection of Method'!D20</f>
        <v>0</v>
      </c>
      <c r="D23" s="72">
        <f>'Selection of Method'!E20</f>
        <v>0</v>
      </c>
      <c r="E23" s="56">
        <f>'Selection of Method'!G20</f>
        <v>0</v>
      </c>
      <c r="F23" s="100"/>
      <c r="G23" s="44" t="str">
        <f t="shared" si="0"/>
        <v>-</v>
      </c>
      <c r="H23" s="179"/>
      <c r="I23" s="101" t="str">
        <f t="shared" si="1"/>
        <v/>
      </c>
    </row>
    <row r="24" spans="1:9">
      <c r="A24" s="48">
        <v>12</v>
      </c>
      <c r="B24" s="72">
        <f>'Selection of Method'!C21</f>
        <v>0</v>
      </c>
      <c r="C24" s="73">
        <f>'Selection of Method'!D21</f>
        <v>0</v>
      </c>
      <c r="D24" s="72">
        <f>'Selection of Method'!E21</f>
        <v>0</v>
      </c>
      <c r="E24" s="56">
        <f>'Selection of Method'!G21</f>
        <v>0</v>
      </c>
      <c r="F24" s="100"/>
      <c r="G24" s="44" t="str">
        <f t="shared" si="0"/>
        <v>-</v>
      </c>
      <c r="H24" s="115"/>
      <c r="I24" s="101" t="str">
        <f t="shared" si="1"/>
        <v/>
      </c>
    </row>
    <row r="25" spans="1:9">
      <c r="A25" s="48">
        <v>13</v>
      </c>
      <c r="B25" s="21"/>
      <c r="C25" s="137" t="s">
        <v>112</v>
      </c>
      <c r="D25" s="137"/>
      <c r="E25" s="137"/>
      <c r="F25" s="137"/>
      <c r="G25" s="180" t="str">
        <f>IF(MIN(G15:G24)=MAX(G15:G24),"Yes, may prorate","No, cannot prorate")</f>
        <v>Yes, may prorate</v>
      </c>
      <c r="H25" s="181"/>
    </row>
    <row r="26" spans="1:9">
      <c r="A26" s="48">
        <v>14</v>
      </c>
      <c r="B26" s="21"/>
      <c r="C26" s="137" t="s">
        <v>113</v>
      </c>
      <c r="D26" s="137"/>
      <c r="E26" s="137"/>
      <c r="F26" s="137"/>
      <c r="G26" s="137"/>
      <c r="H26" s="42">
        <f>IF(G25="Yes, may prorate",MAX(G15:G24),"Error")</f>
        <v>0</v>
      </c>
    </row>
    <row r="27" spans="1:9">
      <c r="A27" s="134"/>
      <c r="B27" s="135"/>
      <c r="C27" s="135"/>
      <c r="D27" s="135"/>
      <c r="E27" s="135"/>
      <c r="F27" s="135"/>
      <c r="G27" s="135"/>
      <c r="H27" s="10"/>
    </row>
    <row r="28" spans="1:9">
      <c r="A28" s="130" t="s">
        <v>56</v>
      </c>
      <c r="B28" s="131"/>
      <c r="C28" s="131"/>
      <c r="D28" s="131"/>
      <c r="E28" s="131"/>
      <c r="F28" s="131"/>
      <c r="G28" s="131"/>
      <c r="H28" s="10"/>
    </row>
    <row r="29" spans="1:9">
      <c r="A29" s="48">
        <v>15</v>
      </c>
      <c r="B29" s="21"/>
      <c r="C29" s="137" t="s">
        <v>57</v>
      </c>
      <c r="D29" s="137"/>
      <c r="E29" s="137"/>
      <c r="F29" s="137"/>
      <c r="G29" s="137"/>
      <c r="H29" s="96"/>
    </row>
    <row r="30" spans="1:9">
      <c r="A30" s="48">
        <v>16</v>
      </c>
      <c r="B30" s="21"/>
      <c r="C30" s="137" t="s">
        <v>58</v>
      </c>
      <c r="D30" s="137"/>
      <c r="E30" s="137"/>
      <c r="F30" s="137"/>
      <c r="G30" s="137"/>
      <c r="H30" s="96"/>
    </row>
    <row r="31" spans="1:9">
      <c r="A31" s="48">
        <v>17</v>
      </c>
      <c r="B31" s="21"/>
      <c r="C31" s="137" t="s">
        <v>59</v>
      </c>
      <c r="D31" s="137"/>
      <c r="E31" s="137"/>
      <c r="F31" s="137"/>
      <c r="G31" s="137"/>
      <c r="H31" s="96"/>
    </row>
    <row r="32" spans="1:9">
      <c r="A32" s="48">
        <v>18</v>
      </c>
      <c r="B32" s="21"/>
      <c r="C32" s="137" t="s">
        <v>60</v>
      </c>
      <c r="D32" s="137"/>
      <c r="E32" s="137"/>
      <c r="F32" s="137"/>
      <c r="G32" s="137"/>
      <c r="H32" s="98" t="s">
        <v>24</v>
      </c>
      <c r="I32" s="78" t="str">
        <f>IF(ISBLANK(H32),"Error, response required.","")</f>
        <v/>
      </c>
    </row>
    <row r="33" spans="1:8">
      <c r="A33" s="134"/>
      <c r="B33" s="135"/>
      <c r="C33" s="135"/>
      <c r="D33" s="135"/>
      <c r="E33" s="135"/>
      <c r="F33" s="135"/>
      <c r="G33" s="135"/>
      <c r="H33" s="10"/>
    </row>
    <row r="34" spans="1:8">
      <c r="A34" s="48">
        <v>19</v>
      </c>
      <c r="B34" s="21"/>
      <c r="C34" s="137" t="s">
        <v>61</v>
      </c>
      <c r="D34" s="137"/>
      <c r="E34" s="137"/>
      <c r="F34" s="137"/>
      <c r="G34" s="137"/>
      <c r="H34" s="11">
        <f>IF(H32="No",H29-H30,IF(H32="Yes",H29-H30-H31,"Error"))</f>
        <v>0</v>
      </c>
    </row>
    <row r="35" spans="1:8">
      <c r="A35" s="48">
        <v>20</v>
      </c>
      <c r="B35" s="21"/>
      <c r="C35" s="137" t="s">
        <v>62</v>
      </c>
      <c r="D35" s="137"/>
      <c r="E35" s="137"/>
      <c r="F35" s="137"/>
      <c r="G35" s="137"/>
      <c r="H35" s="54" t="e">
        <f>ROUNDDOWN(H34/H9,2)</f>
        <v>#DIV/0!</v>
      </c>
    </row>
    <row r="36" spans="1:8">
      <c r="A36" s="134"/>
      <c r="B36" s="135"/>
      <c r="C36" s="135"/>
      <c r="D36" s="135"/>
      <c r="E36" s="135"/>
      <c r="F36" s="135"/>
      <c r="G36" s="135"/>
      <c r="H36" s="10"/>
    </row>
    <row r="37" spans="1:8">
      <c r="A37" s="48">
        <v>21</v>
      </c>
      <c r="B37" s="21"/>
      <c r="C37" s="137" t="s">
        <v>114</v>
      </c>
      <c r="D37" s="137"/>
      <c r="E37" s="137"/>
      <c r="F37" s="137"/>
      <c r="G37" s="137"/>
      <c r="H37" s="35">
        <f>H34*H26</f>
        <v>0</v>
      </c>
    </row>
    <row r="38" spans="1:8">
      <c r="A38" s="48">
        <v>22</v>
      </c>
      <c r="B38" s="21"/>
      <c r="C38" s="137" t="s">
        <v>73</v>
      </c>
      <c r="D38" s="137"/>
      <c r="E38" s="137"/>
      <c r="F38" s="137"/>
      <c r="G38" s="137"/>
      <c r="H38" s="11">
        <f>IF(H32="no",0,IF(H32="yes",H31,"Error"))</f>
        <v>0</v>
      </c>
    </row>
    <row r="39" spans="1:8">
      <c r="A39" s="48">
        <v>23</v>
      </c>
      <c r="B39" s="21"/>
      <c r="C39" s="136" t="s">
        <v>74</v>
      </c>
      <c r="D39" s="136"/>
      <c r="E39" s="136"/>
      <c r="F39" s="136"/>
      <c r="G39" s="136"/>
      <c r="H39" s="16">
        <f>H37+H38</f>
        <v>0</v>
      </c>
    </row>
    <row r="40" spans="1:8">
      <c r="A40" s="134"/>
      <c r="B40" s="135"/>
      <c r="C40" s="135"/>
      <c r="D40" s="135"/>
      <c r="E40" s="135"/>
      <c r="F40" s="135"/>
      <c r="G40" s="135"/>
      <c r="H40" s="10"/>
    </row>
    <row r="41" spans="1:8">
      <c r="A41" s="130" t="s">
        <v>75</v>
      </c>
      <c r="B41" s="131"/>
      <c r="C41" s="131"/>
      <c r="D41" s="131"/>
      <c r="E41" s="131"/>
      <c r="F41" s="131"/>
      <c r="G41" s="131"/>
      <c r="H41" s="10"/>
    </row>
    <row r="42" spans="1:8" ht="30">
      <c r="A42" s="24"/>
      <c r="B42" s="13" t="s">
        <v>76</v>
      </c>
      <c r="C42" s="31" t="s">
        <v>77</v>
      </c>
      <c r="D42" s="163" t="s">
        <v>78</v>
      </c>
      <c r="E42" s="164"/>
      <c r="F42" s="144" t="s">
        <v>79</v>
      </c>
      <c r="G42" s="145"/>
      <c r="H42" s="141"/>
    </row>
    <row r="43" spans="1:8">
      <c r="A43" s="48">
        <v>24</v>
      </c>
      <c r="B43" s="72">
        <f>D72</f>
        <v>0</v>
      </c>
      <c r="C43" s="10" t="s">
        <v>80</v>
      </c>
      <c r="D43" s="128"/>
      <c r="E43" s="129"/>
      <c r="F43" s="146">
        <f>B43*D43</f>
        <v>0</v>
      </c>
      <c r="G43" s="146"/>
      <c r="H43" s="142"/>
    </row>
    <row r="44" spans="1:8">
      <c r="A44" s="48">
        <v>25</v>
      </c>
      <c r="B44" s="72">
        <f>E72</f>
        <v>0</v>
      </c>
      <c r="C44" s="10" t="s">
        <v>81</v>
      </c>
      <c r="D44" s="128"/>
      <c r="E44" s="129"/>
      <c r="F44" s="146">
        <f>B44*D44</f>
        <v>0</v>
      </c>
      <c r="G44" s="146"/>
      <c r="H44" s="142"/>
    </row>
    <row r="45" spans="1:8">
      <c r="A45" s="48">
        <v>26</v>
      </c>
      <c r="B45" s="72">
        <f>F72</f>
        <v>0</v>
      </c>
      <c r="C45" s="10" t="s">
        <v>82</v>
      </c>
      <c r="D45" s="128"/>
      <c r="E45" s="129"/>
      <c r="F45" s="146">
        <f>B45*D45</f>
        <v>0</v>
      </c>
      <c r="G45" s="146"/>
      <c r="H45" s="142"/>
    </row>
    <row r="46" spans="1:8">
      <c r="A46" s="48">
        <v>27</v>
      </c>
      <c r="B46" s="72">
        <f>G72</f>
        <v>0</v>
      </c>
      <c r="C46" s="10" t="s">
        <v>83</v>
      </c>
      <c r="D46" s="128"/>
      <c r="E46" s="129"/>
      <c r="F46" s="146">
        <f>B46*D46</f>
        <v>0</v>
      </c>
      <c r="G46" s="146"/>
      <c r="H46" s="142"/>
    </row>
    <row r="47" spans="1:8">
      <c r="A47" s="48">
        <v>28</v>
      </c>
      <c r="B47" s="72">
        <f>H72</f>
        <v>0</v>
      </c>
      <c r="C47" s="10" t="s">
        <v>84</v>
      </c>
      <c r="D47" s="128"/>
      <c r="E47" s="129"/>
      <c r="F47" s="146">
        <f>B47*D47</f>
        <v>0</v>
      </c>
      <c r="G47" s="146"/>
      <c r="H47" s="143"/>
    </row>
    <row r="48" spans="1:8">
      <c r="A48" s="48">
        <v>29</v>
      </c>
      <c r="B48" s="21"/>
      <c r="C48" s="136" t="s">
        <v>85</v>
      </c>
      <c r="D48" s="136"/>
      <c r="E48" s="136"/>
      <c r="F48" s="136"/>
      <c r="G48" s="136"/>
      <c r="H48" s="23">
        <f>SUM(F43:F47)</f>
        <v>0</v>
      </c>
    </row>
    <row r="49" spans="1:8">
      <c r="A49" s="134"/>
      <c r="B49" s="135"/>
      <c r="C49" s="135"/>
      <c r="D49" s="135"/>
      <c r="E49" s="135"/>
      <c r="F49" s="135"/>
      <c r="G49" s="135"/>
      <c r="H49" s="10"/>
    </row>
    <row r="50" spans="1:8">
      <c r="A50" s="130" t="s">
        <v>86</v>
      </c>
      <c r="B50" s="131"/>
      <c r="C50" s="131"/>
      <c r="D50" s="131"/>
      <c r="E50" s="131"/>
      <c r="F50" s="131"/>
      <c r="G50" s="131"/>
      <c r="H50" s="10"/>
    </row>
    <row r="51" spans="1:8">
      <c r="A51" s="48">
        <v>30</v>
      </c>
      <c r="B51" s="21"/>
      <c r="C51" s="137" t="s">
        <v>87</v>
      </c>
      <c r="D51" s="137"/>
      <c r="E51" s="137"/>
      <c r="F51" s="137"/>
      <c r="G51" s="137"/>
      <c r="H51" s="56" t="str">
        <f>H12</f>
        <v>Not Provided</v>
      </c>
    </row>
    <row r="52" spans="1:8">
      <c r="A52" s="48">
        <v>31</v>
      </c>
      <c r="B52" s="21"/>
      <c r="C52" s="137" t="s">
        <v>88</v>
      </c>
      <c r="D52" s="137"/>
      <c r="E52" s="137"/>
      <c r="F52" s="137"/>
      <c r="G52" s="137"/>
      <c r="H52" s="11">
        <f>H39</f>
        <v>0</v>
      </c>
    </row>
    <row r="53" spans="1:8">
      <c r="A53" s="48">
        <v>32</v>
      </c>
      <c r="B53" s="21"/>
      <c r="C53" s="137" t="s">
        <v>89</v>
      </c>
      <c r="D53" s="137"/>
      <c r="E53" s="137"/>
      <c r="F53" s="137"/>
      <c r="G53" s="137"/>
      <c r="H53" s="11">
        <f>H48</f>
        <v>0</v>
      </c>
    </row>
    <row r="54" spans="1:8">
      <c r="A54" s="48">
        <v>33</v>
      </c>
      <c r="B54" s="21"/>
      <c r="C54" s="136" t="s">
        <v>90</v>
      </c>
      <c r="D54" s="136"/>
      <c r="E54" s="136"/>
      <c r="F54" s="136"/>
      <c r="G54" s="136"/>
      <c r="H54" s="16">
        <f>IF(ISBLANK(H12),MIN(H52:H53),MIN(H51:H53))</f>
        <v>0</v>
      </c>
    </row>
    <row r="59" spans="1:8" hidden="1">
      <c r="D59" t="s">
        <v>91</v>
      </c>
    </row>
    <row r="60" spans="1:8" hidden="1">
      <c r="D60" s="4" t="s">
        <v>92</v>
      </c>
      <c r="E60" s="4" t="s">
        <v>93</v>
      </c>
      <c r="F60" s="4" t="s">
        <v>94</v>
      </c>
      <c r="G60" s="4" t="s">
        <v>95</v>
      </c>
      <c r="H60" s="4" t="s">
        <v>96</v>
      </c>
    </row>
    <row r="61" spans="1:8" hidden="1">
      <c r="D61" s="5">
        <v>0</v>
      </c>
      <c r="E61" s="5">
        <v>1</v>
      </c>
      <c r="F61" s="5">
        <v>2</v>
      </c>
      <c r="G61" s="5">
        <v>3</v>
      </c>
      <c r="H61" s="5">
        <v>4</v>
      </c>
    </row>
    <row r="62" spans="1:8" hidden="1">
      <c r="D62" s="4">
        <f t="shared" ref="D62:H71" si="2">IF($D15=D$61,$F15,0)</f>
        <v>0</v>
      </c>
      <c r="E62" s="4">
        <f t="shared" si="2"/>
        <v>0</v>
      </c>
      <c r="F62" s="4">
        <f t="shared" si="2"/>
        <v>0</v>
      </c>
      <c r="G62" s="4">
        <f t="shared" si="2"/>
        <v>0</v>
      </c>
      <c r="H62" s="4">
        <f t="shared" si="2"/>
        <v>0</v>
      </c>
    </row>
    <row r="63" spans="1:8" hidden="1">
      <c r="D63" s="4">
        <f t="shared" si="2"/>
        <v>0</v>
      </c>
      <c r="E63" s="4">
        <f t="shared" si="2"/>
        <v>0</v>
      </c>
      <c r="F63" s="4">
        <f t="shared" si="2"/>
        <v>0</v>
      </c>
      <c r="G63" s="4">
        <f t="shared" si="2"/>
        <v>0</v>
      </c>
      <c r="H63" s="4">
        <f t="shared" si="2"/>
        <v>0</v>
      </c>
    </row>
    <row r="64" spans="1:8" hidden="1">
      <c r="D64" s="4">
        <f t="shared" si="2"/>
        <v>0</v>
      </c>
      <c r="E64" s="4">
        <f t="shared" si="2"/>
        <v>0</v>
      </c>
      <c r="F64" s="4">
        <f t="shared" si="2"/>
        <v>0</v>
      </c>
      <c r="G64" s="4">
        <f t="shared" si="2"/>
        <v>0</v>
      </c>
      <c r="H64" s="4">
        <f t="shared" si="2"/>
        <v>0</v>
      </c>
    </row>
    <row r="65" spans="4:8" hidden="1">
      <c r="D65" s="4">
        <f t="shared" si="2"/>
        <v>0</v>
      </c>
      <c r="E65" s="4">
        <f t="shared" si="2"/>
        <v>0</v>
      </c>
      <c r="F65" s="4">
        <f t="shared" si="2"/>
        <v>0</v>
      </c>
      <c r="G65" s="4">
        <f t="shared" si="2"/>
        <v>0</v>
      </c>
      <c r="H65" s="4">
        <f t="shared" si="2"/>
        <v>0</v>
      </c>
    </row>
    <row r="66" spans="4:8" hidden="1">
      <c r="D66" s="4">
        <f t="shared" si="2"/>
        <v>0</v>
      </c>
      <c r="E66" s="4">
        <f t="shared" si="2"/>
        <v>0</v>
      </c>
      <c r="F66" s="4">
        <f t="shared" si="2"/>
        <v>0</v>
      </c>
      <c r="G66" s="4">
        <f t="shared" si="2"/>
        <v>0</v>
      </c>
      <c r="H66" s="4">
        <f t="shared" si="2"/>
        <v>0</v>
      </c>
    </row>
    <row r="67" spans="4:8" hidden="1">
      <c r="D67" s="4">
        <f t="shared" si="2"/>
        <v>0</v>
      </c>
      <c r="E67" s="4">
        <f t="shared" si="2"/>
        <v>0</v>
      </c>
      <c r="F67" s="4">
        <f t="shared" si="2"/>
        <v>0</v>
      </c>
      <c r="G67" s="4">
        <f t="shared" si="2"/>
        <v>0</v>
      </c>
      <c r="H67" s="4">
        <f t="shared" si="2"/>
        <v>0</v>
      </c>
    </row>
    <row r="68" spans="4:8" hidden="1">
      <c r="D68" s="4">
        <f t="shared" si="2"/>
        <v>0</v>
      </c>
      <c r="E68" s="4">
        <f t="shared" si="2"/>
        <v>0</v>
      </c>
      <c r="F68" s="4">
        <f t="shared" si="2"/>
        <v>0</v>
      </c>
      <c r="G68" s="4">
        <f t="shared" si="2"/>
        <v>0</v>
      </c>
      <c r="H68" s="4">
        <f t="shared" si="2"/>
        <v>0</v>
      </c>
    </row>
    <row r="69" spans="4:8" hidden="1">
      <c r="D69" s="4">
        <f t="shared" si="2"/>
        <v>0</v>
      </c>
      <c r="E69" s="4">
        <f t="shared" si="2"/>
        <v>0</v>
      </c>
      <c r="F69" s="4">
        <f t="shared" si="2"/>
        <v>0</v>
      </c>
      <c r="G69" s="4">
        <f t="shared" si="2"/>
        <v>0</v>
      </c>
      <c r="H69" s="4">
        <f t="shared" si="2"/>
        <v>0</v>
      </c>
    </row>
    <row r="70" spans="4:8" hidden="1">
      <c r="D70" s="4">
        <f t="shared" si="2"/>
        <v>0</v>
      </c>
      <c r="E70" s="4">
        <f t="shared" si="2"/>
        <v>0</v>
      </c>
      <c r="F70" s="4">
        <f t="shared" si="2"/>
        <v>0</v>
      </c>
      <c r="G70" s="4">
        <f t="shared" si="2"/>
        <v>0</v>
      </c>
      <c r="H70" s="4">
        <f t="shared" si="2"/>
        <v>0</v>
      </c>
    </row>
    <row r="71" spans="4:8" hidden="1">
      <c r="D71" s="4">
        <f t="shared" si="2"/>
        <v>0</v>
      </c>
      <c r="E71" s="4">
        <f t="shared" si="2"/>
        <v>0</v>
      </c>
      <c r="F71" s="4">
        <f t="shared" si="2"/>
        <v>0</v>
      </c>
      <c r="G71" s="4">
        <f t="shared" si="2"/>
        <v>0</v>
      </c>
      <c r="H71" s="4">
        <f t="shared" si="2"/>
        <v>0</v>
      </c>
    </row>
    <row r="72" spans="4:8" hidden="1">
      <c r="D72" s="6">
        <f>SUM(D62:D71)</f>
        <v>0</v>
      </c>
      <c r="E72" s="6">
        <f t="shared" ref="E72:H72" si="3">SUM(E62:E71)</f>
        <v>0</v>
      </c>
      <c r="F72" s="6">
        <f t="shared" si="3"/>
        <v>0</v>
      </c>
      <c r="G72" s="6">
        <f t="shared" si="3"/>
        <v>0</v>
      </c>
      <c r="H72" s="6">
        <f t="shared" si="3"/>
        <v>0</v>
      </c>
    </row>
  </sheetData>
  <sheetProtection sheet="1" objects="1" scenarios="1"/>
  <mergeCells count="51">
    <mergeCell ref="C9:G9"/>
    <mergeCell ref="A10:G10"/>
    <mergeCell ref="A13:G13"/>
    <mergeCell ref="A27:G27"/>
    <mergeCell ref="A33:G33"/>
    <mergeCell ref="A11:G11"/>
    <mergeCell ref="G25:H25"/>
    <mergeCell ref="C25:F25"/>
    <mergeCell ref="C38:G38"/>
    <mergeCell ref="C39:G39"/>
    <mergeCell ref="C26:G26"/>
    <mergeCell ref="C29:G29"/>
    <mergeCell ref="C30:G30"/>
    <mergeCell ref="C31:G31"/>
    <mergeCell ref="C32:G32"/>
    <mergeCell ref="C34:G34"/>
    <mergeCell ref="C35:G35"/>
    <mergeCell ref="A28:G28"/>
    <mergeCell ref="A36:G36"/>
    <mergeCell ref="C37:G37"/>
    <mergeCell ref="C54:G54"/>
    <mergeCell ref="C51:G51"/>
    <mergeCell ref="C52:G52"/>
    <mergeCell ref="C53:G53"/>
    <mergeCell ref="A49:G49"/>
    <mergeCell ref="A50:G50"/>
    <mergeCell ref="C48:G48"/>
    <mergeCell ref="A40:G40"/>
    <mergeCell ref="A41:G41"/>
    <mergeCell ref="D42:E42"/>
    <mergeCell ref="D43:E43"/>
    <mergeCell ref="D44:E44"/>
    <mergeCell ref="D45:E45"/>
    <mergeCell ref="D46:E46"/>
    <mergeCell ref="D47:E47"/>
    <mergeCell ref="A1:D1"/>
    <mergeCell ref="A2:G2"/>
    <mergeCell ref="A3:G3"/>
    <mergeCell ref="H42:H47"/>
    <mergeCell ref="F42:G42"/>
    <mergeCell ref="F43:G43"/>
    <mergeCell ref="F44:G44"/>
    <mergeCell ref="F45:G45"/>
    <mergeCell ref="F46:G46"/>
    <mergeCell ref="F47:G47"/>
    <mergeCell ref="H14:H24"/>
    <mergeCell ref="C4:D4"/>
    <mergeCell ref="C5:D5"/>
    <mergeCell ref="C6:D6"/>
    <mergeCell ref="C12:G12"/>
    <mergeCell ref="A8:G8"/>
  </mergeCells>
  <dataValidations count="1">
    <dataValidation type="list" showInputMessage="1" showErrorMessage="1" promptTitle="Response Required" prompt="To treat relocation as common cost of project, choose No.  To treat relocation as a cost exclusive to the HOME-assisted units, enter Yes." sqref="H32">
      <formula1>"No,Yes"</formula1>
    </dataValidation>
  </dataValidations>
  <hyperlinks>
    <hyperlink ref="A1:D1" location="'Selection of Method'!A1" display="Return to Selection of Method &amp; Project Information Page"/>
  </hyperlinks>
  <pageMargins left="0.7" right="0.7" top="0.75" bottom="0.75" header="0.3" footer="0.3"/>
  <pageSetup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5"/>
  <sheetViews>
    <sheetView zoomScale="85" zoomScaleNormal="85" workbookViewId="0">
      <selection activeCell="I9" sqref="I9"/>
    </sheetView>
  </sheetViews>
  <sheetFormatPr defaultRowHeight="15"/>
  <cols>
    <col min="1" max="1" width="4.5703125" customWidth="1"/>
    <col min="2" max="2" width="11.5703125" customWidth="1"/>
    <col min="3" max="3" width="25.42578125" customWidth="1"/>
    <col min="4" max="4" width="6.85546875" style="1" customWidth="1"/>
    <col min="5" max="5" width="7.42578125" customWidth="1"/>
    <col min="6" max="6" width="10.42578125" customWidth="1"/>
    <col min="8" max="8" width="12.85546875" customWidth="1"/>
    <col min="9" max="9" width="17" customWidth="1"/>
    <col min="10" max="10" width="11.140625" bestFit="1" customWidth="1"/>
    <col min="11" max="11" width="10.42578125" customWidth="1"/>
    <col min="12" max="12" width="10.140625" customWidth="1"/>
    <col min="16" max="18" width="9.140625" hidden="1" customWidth="1"/>
    <col min="19" max="19" width="12" hidden="1" customWidth="1"/>
    <col min="20" max="21" width="9.140625" hidden="1" customWidth="1"/>
  </cols>
  <sheetData>
    <row r="1" spans="1:21" ht="19.5">
      <c r="A1" s="127" t="s">
        <v>49</v>
      </c>
      <c r="B1" s="127"/>
      <c r="C1" s="127"/>
      <c r="D1" s="127"/>
      <c r="E1" s="127"/>
      <c r="G1" s="104" t="s">
        <v>0</v>
      </c>
    </row>
    <row r="2" spans="1:21" ht="18.75">
      <c r="A2" s="122" t="s">
        <v>115</v>
      </c>
      <c r="B2" s="122"/>
      <c r="C2" s="122"/>
      <c r="D2" s="122"/>
      <c r="E2" s="122"/>
      <c r="F2" s="122"/>
      <c r="G2" s="122"/>
      <c r="H2" s="122"/>
    </row>
    <row r="3" spans="1:21" ht="18.75">
      <c r="A3" s="122" t="s">
        <v>107</v>
      </c>
      <c r="B3" s="122"/>
      <c r="C3" s="122"/>
      <c r="D3" s="122"/>
      <c r="E3" s="122"/>
      <c r="F3" s="122"/>
      <c r="G3" s="122"/>
      <c r="H3" s="122"/>
    </row>
    <row r="4" spans="1:21">
      <c r="A4" s="63" t="s">
        <v>2</v>
      </c>
      <c r="B4" s="58"/>
      <c r="C4" s="153">
        <f>Name</f>
        <v>0</v>
      </c>
      <c r="D4" s="153"/>
      <c r="E4" s="154"/>
    </row>
    <row r="5" spans="1:21">
      <c r="A5" s="65" t="s">
        <v>3</v>
      </c>
      <c r="C5" s="155">
        <f>Address</f>
        <v>0</v>
      </c>
      <c r="D5" s="155"/>
      <c r="E5" s="156"/>
    </row>
    <row r="6" spans="1:21">
      <c r="A6" s="67" t="s">
        <v>4</v>
      </c>
      <c r="B6" s="18"/>
      <c r="C6" s="157">
        <f>ReviewDate</f>
        <v>0</v>
      </c>
      <c r="D6" s="157"/>
      <c r="E6" s="158"/>
    </row>
    <row r="7" spans="1:21">
      <c r="C7" s="7"/>
    </row>
    <row r="8" spans="1:21">
      <c r="A8" s="130" t="s">
        <v>52</v>
      </c>
      <c r="B8" s="131"/>
      <c r="C8" s="131"/>
      <c r="D8" s="131"/>
      <c r="E8" s="131"/>
      <c r="F8" s="131"/>
      <c r="G8" s="131"/>
      <c r="H8" s="176"/>
      <c r="I8" s="10"/>
    </row>
    <row r="9" spans="1:21">
      <c r="A9" s="48">
        <v>1</v>
      </c>
      <c r="B9" s="21"/>
      <c r="C9" s="137" t="s">
        <v>53</v>
      </c>
      <c r="D9" s="137"/>
      <c r="E9" s="137"/>
      <c r="F9" s="137"/>
      <c r="G9" s="137"/>
      <c r="H9" s="162"/>
      <c r="I9" s="96">
        <f>TotSqFt</f>
        <v>0</v>
      </c>
      <c r="J9" s="78" t="str">
        <f>IF(I9=TotSqFt,"","Sq. Ft. entered does NOT align with calculated amount on Selection of Method worksheet")</f>
        <v/>
      </c>
    </row>
    <row r="10" spans="1:21">
      <c r="A10" s="134"/>
      <c r="B10" s="135"/>
      <c r="C10" s="135"/>
      <c r="D10" s="135"/>
      <c r="E10" s="135"/>
      <c r="F10" s="135"/>
      <c r="G10" s="135"/>
      <c r="H10" s="161"/>
      <c r="I10" s="10"/>
    </row>
    <row r="11" spans="1:21">
      <c r="A11" s="130" t="s">
        <v>54</v>
      </c>
      <c r="B11" s="131"/>
      <c r="C11" s="131"/>
      <c r="D11" s="131"/>
      <c r="E11" s="131"/>
      <c r="F11" s="131"/>
      <c r="G11" s="131"/>
      <c r="H11" s="176"/>
      <c r="I11" s="10"/>
    </row>
    <row r="12" spans="1:21">
      <c r="A12" s="48">
        <v>2</v>
      </c>
      <c r="B12" s="20"/>
      <c r="C12" s="136" t="s">
        <v>55</v>
      </c>
      <c r="D12" s="136"/>
      <c r="E12" s="136"/>
      <c r="F12" s="136"/>
      <c r="G12" s="136"/>
      <c r="H12" s="170"/>
      <c r="I12" s="43" t="s">
        <v>116</v>
      </c>
    </row>
    <row r="13" spans="1:21">
      <c r="A13" s="24"/>
      <c r="B13" s="20"/>
      <c r="C13" s="29"/>
      <c r="D13" s="29"/>
      <c r="E13" s="29"/>
      <c r="F13" s="29"/>
      <c r="G13" s="29"/>
      <c r="H13" s="30"/>
      <c r="I13" s="43"/>
    </row>
    <row r="14" spans="1:21">
      <c r="A14" s="34" t="s">
        <v>117</v>
      </c>
      <c r="B14" s="29"/>
      <c r="C14" s="29"/>
      <c r="D14" s="29"/>
      <c r="E14" s="29"/>
      <c r="F14" s="29"/>
      <c r="G14" s="29"/>
      <c r="H14" s="30"/>
      <c r="I14" s="10"/>
    </row>
    <row r="15" spans="1:21" ht="45">
      <c r="A15" s="24"/>
      <c r="B15" s="13" t="s">
        <v>110</v>
      </c>
      <c r="C15" s="134" t="s">
        <v>66</v>
      </c>
      <c r="D15" s="161"/>
      <c r="E15" s="13" t="s">
        <v>67</v>
      </c>
      <c r="F15" s="14" t="s">
        <v>13</v>
      </c>
      <c r="G15" s="13" t="s">
        <v>76</v>
      </c>
      <c r="H15" s="15" t="s">
        <v>111</v>
      </c>
      <c r="I15" s="32"/>
      <c r="J15" s="3"/>
      <c r="K15" s="3"/>
      <c r="P15" s="83" t="s">
        <v>118</v>
      </c>
      <c r="Q15" s="83" t="s">
        <v>119</v>
      </c>
      <c r="R15" s="83" t="s">
        <v>120</v>
      </c>
      <c r="S15" s="83" t="s">
        <v>121</v>
      </c>
      <c r="T15" s="84"/>
      <c r="U15" s="84"/>
    </row>
    <row r="16" spans="1:21">
      <c r="A16" s="48">
        <v>3</v>
      </c>
      <c r="B16" s="72">
        <f>'Selection of Method'!C12</f>
        <v>0</v>
      </c>
      <c r="C16" s="182">
        <f>'Selection of Method'!D12</f>
        <v>0</v>
      </c>
      <c r="D16" s="183"/>
      <c r="E16" s="72">
        <f>'Selection of Method'!E12</f>
        <v>0</v>
      </c>
      <c r="F16" s="56">
        <f>'Selection of Method'!G12</f>
        <v>0</v>
      </c>
      <c r="G16" s="92"/>
      <c r="H16" s="44" t="str">
        <f t="shared" ref="H16:H25" si="0">IF(B16=0,"-",G16/B16)</f>
        <v>-</v>
      </c>
      <c r="I16" s="33"/>
      <c r="J16" s="78" t="str">
        <f>IF(G16&gt;B16,"Error: More HOME Units than units of this type.","")</f>
        <v/>
      </c>
      <c r="K16" s="2"/>
      <c r="O16" s="79"/>
      <c r="P16" s="84" t="e">
        <f t="shared" ref="P16:P25" si="1">$P$30*B16</f>
        <v>#DIV/0!</v>
      </c>
      <c r="Q16" s="84" t="e">
        <f>ROUNDUP(P16,0)</f>
        <v>#DIV/0!</v>
      </c>
      <c r="R16" s="84" t="e">
        <f>ROUNDDOWN(P16,0)</f>
        <v>#DIV/0!</v>
      </c>
      <c r="S16" s="84" t="e">
        <f>OR(G16=Q16,G16=R16)</f>
        <v>#DIV/0!</v>
      </c>
      <c r="T16" s="84"/>
      <c r="U16" s="84"/>
    </row>
    <row r="17" spans="1:21">
      <c r="A17" s="48">
        <v>4</v>
      </c>
      <c r="B17" s="72">
        <f>'Selection of Method'!C13</f>
        <v>0</v>
      </c>
      <c r="C17" s="182">
        <f>'Selection of Method'!D13</f>
        <v>0</v>
      </c>
      <c r="D17" s="183"/>
      <c r="E17" s="72">
        <f>'Selection of Method'!E13</f>
        <v>0</v>
      </c>
      <c r="F17" s="56">
        <f>'Selection of Method'!G13</f>
        <v>0</v>
      </c>
      <c r="G17" s="92"/>
      <c r="H17" s="44" t="str">
        <f t="shared" si="0"/>
        <v>-</v>
      </c>
      <c r="I17" s="33"/>
      <c r="J17" s="78" t="str">
        <f t="shared" ref="J17:J25" si="2">IF(G17&gt;B17,"Error: More HOME Units than units of this type.","")</f>
        <v/>
      </c>
      <c r="K17" s="2"/>
      <c r="P17" s="84" t="e">
        <f t="shared" si="1"/>
        <v>#DIV/0!</v>
      </c>
      <c r="Q17" s="84" t="e">
        <f t="shared" ref="Q17:Q25" si="3">ROUNDUP(P17,0)</f>
        <v>#DIV/0!</v>
      </c>
      <c r="R17" s="84" t="e">
        <f t="shared" ref="R17:R24" si="4">ROUNDDOWN(P17,0)</f>
        <v>#DIV/0!</v>
      </c>
      <c r="S17" s="84" t="e">
        <f t="shared" ref="S17:S24" si="5">OR(G17=Q17,G17=R17)</f>
        <v>#DIV/0!</v>
      </c>
      <c r="T17" s="84"/>
      <c r="U17" s="84"/>
    </row>
    <row r="18" spans="1:21">
      <c r="A18" s="48">
        <v>5</v>
      </c>
      <c r="B18" s="72">
        <f>'Selection of Method'!C14</f>
        <v>0</v>
      </c>
      <c r="C18" s="182">
        <f>'Selection of Method'!D14</f>
        <v>0</v>
      </c>
      <c r="D18" s="183"/>
      <c r="E18" s="72">
        <f>'Selection of Method'!E14</f>
        <v>0</v>
      </c>
      <c r="F18" s="56">
        <f>'Selection of Method'!G14</f>
        <v>0</v>
      </c>
      <c r="G18" s="92"/>
      <c r="H18" s="44" t="str">
        <f t="shared" si="0"/>
        <v>-</v>
      </c>
      <c r="I18" s="33"/>
      <c r="J18" s="78" t="str">
        <f t="shared" si="2"/>
        <v/>
      </c>
      <c r="K18" s="2"/>
      <c r="P18" s="84" t="e">
        <f t="shared" si="1"/>
        <v>#DIV/0!</v>
      </c>
      <c r="Q18" s="84" t="e">
        <f t="shared" si="3"/>
        <v>#DIV/0!</v>
      </c>
      <c r="R18" s="84" t="e">
        <f t="shared" si="4"/>
        <v>#DIV/0!</v>
      </c>
      <c r="S18" s="84" t="e">
        <f t="shared" si="5"/>
        <v>#DIV/0!</v>
      </c>
      <c r="T18" s="84"/>
      <c r="U18" s="84"/>
    </row>
    <row r="19" spans="1:21">
      <c r="A19" s="48">
        <v>6</v>
      </c>
      <c r="B19" s="72">
        <f>'Selection of Method'!C15</f>
        <v>0</v>
      </c>
      <c r="C19" s="182">
        <f>'Selection of Method'!D15</f>
        <v>0</v>
      </c>
      <c r="D19" s="183"/>
      <c r="E19" s="72">
        <f>'Selection of Method'!E15</f>
        <v>0</v>
      </c>
      <c r="F19" s="56">
        <f>'Selection of Method'!G15</f>
        <v>0</v>
      </c>
      <c r="G19" s="92"/>
      <c r="H19" s="44" t="str">
        <f t="shared" si="0"/>
        <v>-</v>
      </c>
      <c r="I19" s="33"/>
      <c r="J19" s="78" t="str">
        <f t="shared" si="2"/>
        <v/>
      </c>
      <c r="P19" s="84" t="e">
        <f t="shared" si="1"/>
        <v>#DIV/0!</v>
      </c>
      <c r="Q19" s="84" t="e">
        <f t="shared" si="3"/>
        <v>#DIV/0!</v>
      </c>
      <c r="R19" s="84" t="e">
        <f t="shared" si="4"/>
        <v>#DIV/0!</v>
      </c>
      <c r="S19" s="84" t="e">
        <f t="shared" si="5"/>
        <v>#DIV/0!</v>
      </c>
      <c r="T19" s="84"/>
      <c r="U19" s="84"/>
    </row>
    <row r="20" spans="1:21">
      <c r="A20" s="48">
        <v>7</v>
      </c>
      <c r="B20" s="72">
        <f>'Selection of Method'!C16</f>
        <v>0</v>
      </c>
      <c r="C20" s="182">
        <f>'Selection of Method'!D16</f>
        <v>0</v>
      </c>
      <c r="D20" s="183"/>
      <c r="E20" s="72">
        <f>'Selection of Method'!E16</f>
        <v>0</v>
      </c>
      <c r="F20" s="56">
        <f>'Selection of Method'!G16</f>
        <v>0</v>
      </c>
      <c r="G20" s="92"/>
      <c r="H20" s="44" t="str">
        <f t="shared" si="0"/>
        <v>-</v>
      </c>
      <c r="I20" s="33"/>
      <c r="J20" s="78" t="str">
        <f t="shared" si="2"/>
        <v/>
      </c>
      <c r="P20" s="84" t="e">
        <f t="shared" si="1"/>
        <v>#DIV/0!</v>
      </c>
      <c r="Q20" s="84" t="e">
        <f t="shared" si="3"/>
        <v>#DIV/0!</v>
      </c>
      <c r="R20" s="84" t="e">
        <f t="shared" si="4"/>
        <v>#DIV/0!</v>
      </c>
      <c r="S20" s="84" t="e">
        <f t="shared" si="5"/>
        <v>#DIV/0!</v>
      </c>
      <c r="T20" s="84"/>
      <c r="U20" s="84"/>
    </row>
    <row r="21" spans="1:21">
      <c r="A21" s="48">
        <v>8</v>
      </c>
      <c r="B21" s="72">
        <f>'Selection of Method'!C17</f>
        <v>0</v>
      </c>
      <c r="C21" s="182">
        <f>'Selection of Method'!D17</f>
        <v>0</v>
      </c>
      <c r="D21" s="183"/>
      <c r="E21" s="72">
        <f>'Selection of Method'!E17</f>
        <v>0</v>
      </c>
      <c r="F21" s="56">
        <f>'Selection of Method'!G17</f>
        <v>0</v>
      </c>
      <c r="G21" s="92"/>
      <c r="H21" s="44" t="str">
        <f t="shared" si="0"/>
        <v>-</v>
      </c>
      <c r="I21" s="33"/>
      <c r="J21" s="78" t="str">
        <f t="shared" si="2"/>
        <v/>
      </c>
      <c r="P21" s="84" t="e">
        <f t="shared" si="1"/>
        <v>#DIV/0!</v>
      </c>
      <c r="Q21" s="84" t="e">
        <f t="shared" si="3"/>
        <v>#DIV/0!</v>
      </c>
      <c r="R21" s="84" t="e">
        <f t="shared" si="4"/>
        <v>#DIV/0!</v>
      </c>
      <c r="S21" s="84" t="e">
        <f t="shared" si="5"/>
        <v>#DIV/0!</v>
      </c>
      <c r="T21" s="84"/>
      <c r="U21" s="84"/>
    </row>
    <row r="22" spans="1:21">
      <c r="A22" s="48">
        <v>9</v>
      </c>
      <c r="B22" s="72">
        <f>'Selection of Method'!C18</f>
        <v>0</v>
      </c>
      <c r="C22" s="182">
        <f>'Selection of Method'!D18</f>
        <v>0</v>
      </c>
      <c r="D22" s="183"/>
      <c r="E22" s="72">
        <f>'Selection of Method'!E18</f>
        <v>0</v>
      </c>
      <c r="F22" s="56">
        <f>'Selection of Method'!G18</f>
        <v>0</v>
      </c>
      <c r="G22" s="92"/>
      <c r="H22" s="44" t="str">
        <f t="shared" si="0"/>
        <v>-</v>
      </c>
      <c r="I22" s="33"/>
      <c r="J22" s="78" t="str">
        <f t="shared" si="2"/>
        <v/>
      </c>
      <c r="P22" s="84" t="e">
        <f t="shared" si="1"/>
        <v>#DIV/0!</v>
      </c>
      <c r="Q22" s="84" t="e">
        <f t="shared" si="3"/>
        <v>#DIV/0!</v>
      </c>
      <c r="R22" s="84" t="e">
        <f t="shared" si="4"/>
        <v>#DIV/0!</v>
      </c>
      <c r="S22" s="84" t="e">
        <f t="shared" si="5"/>
        <v>#DIV/0!</v>
      </c>
      <c r="T22" s="84"/>
      <c r="U22" s="84"/>
    </row>
    <row r="23" spans="1:21">
      <c r="A23" s="48">
        <v>10</v>
      </c>
      <c r="B23" s="72">
        <f>'Selection of Method'!C19</f>
        <v>0</v>
      </c>
      <c r="C23" s="182">
        <f>'Selection of Method'!D19</f>
        <v>0</v>
      </c>
      <c r="D23" s="183"/>
      <c r="E23" s="72">
        <f>'Selection of Method'!E19</f>
        <v>0</v>
      </c>
      <c r="F23" s="56">
        <f>'Selection of Method'!G19</f>
        <v>0</v>
      </c>
      <c r="G23" s="92"/>
      <c r="H23" s="44" t="str">
        <f t="shared" si="0"/>
        <v>-</v>
      </c>
      <c r="I23" s="33"/>
      <c r="J23" s="78" t="str">
        <f t="shared" si="2"/>
        <v/>
      </c>
      <c r="P23" s="84" t="e">
        <f t="shared" si="1"/>
        <v>#DIV/0!</v>
      </c>
      <c r="Q23" s="84" t="e">
        <f t="shared" si="3"/>
        <v>#DIV/0!</v>
      </c>
      <c r="R23" s="84" t="e">
        <f t="shared" si="4"/>
        <v>#DIV/0!</v>
      </c>
      <c r="S23" s="84" t="e">
        <f t="shared" si="5"/>
        <v>#DIV/0!</v>
      </c>
      <c r="T23" s="84"/>
      <c r="U23" s="84"/>
    </row>
    <row r="24" spans="1:21">
      <c r="A24" s="48">
        <v>11</v>
      </c>
      <c r="B24" s="72">
        <f>'Selection of Method'!C20</f>
        <v>0</v>
      </c>
      <c r="C24" s="182">
        <f>'Selection of Method'!D20</f>
        <v>0</v>
      </c>
      <c r="D24" s="183"/>
      <c r="E24" s="72">
        <f>'Selection of Method'!E20</f>
        <v>0</v>
      </c>
      <c r="F24" s="56">
        <f>'Selection of Method'!G20</f>
        <v>0</v>
      </c>
      <c r="G24" s="92"/>
      <c r="H24" s="44" t="str">
        <f t="shared" si="0"/>
        <v>-</v>
      </c>
      <c r="I24" s="33"/>
      <c r="J24" s="78" t="str">
        <f t="shared" si="2"/>
        <v/>
      </c>
      <c r="P24" s="84" t="e">
        <f t="shared" si="1"/>
        <v>#DIV/0!</v>
      </c>
      <c r="Q24" s="84" t="e">
        <f t="shared" si="3"/>
        <v>#DIV/0!</v>
      </c>
      <c r="R24" s="84" t="e">
        <f t="shared" si="4"/>
        <v>#DIV/0!</v>
      </c>
      <c r="S24" s="84" t="e">
        <f t="shared" si="5"/>
        <v>#DIV/0!</v>
      </c>
      <c r="T24" s="84"/>
      <c r="U24" s="84"/>
    </row>
    <row r="25" spans="1:21">
      <c r="A25" s="48">
        <v>12</v>
      </c>
      <c r="B25" s="72">
        <f>'Selection of Method'!C21</f>
        <v>0</v>
      </c>
      <c r="C25" s="182">
        <f>'Selection of Method'!D21</f>
        <v>0</v>
      </c>
      <c r="D25" s="183"/>
      <c r="E25" s="72">
        <f>'Selection of Method'!E21</f>
        <v>0</v>
      </c>
      <c r="F25" s="56">
        <f>'Selection of Method'!G21</f>
        <v>0</v>
      </c>
      <c r="G25" s="92"/>
      <c r="H25" s="44" t="str">
        <f t="shared" si="0"/>
        <v>-</v>
      </c>
      <c r="I25" s="33"/>
      <c r="J25" s="78" t="str">
        <f t="shared" si="2"/>
        <v/>
      </c>
      <c r="P25" s="84" t="e">
        <f t="shared" si="1"/>
        <v>#DIV/0!</v>
      </c>
      <c r="Q25" s="84" t="e">
        <f t="shared" si="3"/>
        <v>#DIV/0!</v>
      </c>
      <c r="R25" s="84" t="e">
        <f t="shared" ref="R25" si="6">ROUNDDOWN(P25,0)</f>
        <v>#DIV/0!</v>
      </c>
      <c r="S25" s="84" t="e">
        <f t="shared" ref="S25" si="7">OR(G25=Q25,G25=R25)</f>
        <v>#DIV/0!</v>
      </c>
      <c r="T25" s="84"/>
      <c r="U25" s="84"/>
    </row>
    <row r="26" spans="1:21">
      <c r="A26" s="48">
        <v>13</v>
      </c>
      <c r="B26" s="80"/>
      <c r="C26" s="81" t="s">
        <v>122</v>
      </c>
      <c r="D26" s="81"/>
      <c r="E26" s="80"/>
      <c r="F26" s="82"/>
      <c r="G26" s="82"/>
      <c r="H26" s="140" t="str">
        <f>IF(S26="Yes","Yes, may use Hybrid Method","No, cannot use Hybrid Method")</f>
        <v>Yes, may use Hybrid Method</v>
      </c>
      <c r="I26" s="181"/>
      <c r="J26" s="78"/>
      <c r="P26" s="84"/>
      <c r="Q26" s="84"/>
      <c r="R26" s="84"/>
      <c r="S26" s="84" t="str">
        <f>IF(COUNTIF(S16:S25,"False"),"No","Yes")</f>
        <v>Yes</v>
      </c>
      <c r="T26" s="84"/>
      <c r="U26" s="84"/>
    </row>
    <row r="27" spans="1:21">
      <c r="A27" s="134"/>
      <c r="B27" s="135"/>
      <c r="C27" s="135"/>
      <c r="D27" s="135"/>
      <c r="E27" s="135"/>
      <c r="F27" s="135"/>
      <c r="G27" s="135"/>
      <c r="H27" s="161"/>
      <c r="I27" s="10"/>
      <c r="P27" s="84"/>
      <c r="Q27" s="84"/>
      <c r="R27" s="84"/>
      <c r="S27" s="84"/>
      <c r="T27" s="84"/>
      <c r="U27" s="84"/>
    </row>
    <row r="28" spans="1:21">
      <c r="A28" s="48"/>
      <c r="B28" s="70"/>
      <c r="C28" s="70"/>
      <c r="D28" s="70"/>
      <c r="E28" s="70"/>
      <c r="F28" s="70"/>
      <c r="G28" s="70"/>
      <c r="H28" s="71"/>
      <c r="I28" s="10"/>
      <c r="P28" s="84">
        <f>SUM(G16:G25)</f>
        <v>0</v>
      </c>
      <c r="Q28" s="84" t="s">
        <v>123</v>
      </c>
      <c r="R28" s="84"/>
      <c r="S28" s="84"/>
      <c r="T28" s="84"/>
      <c r="U28" s="84"/>
    </row>
    <row r="29" spans="1:21">
      <c r="A29" s="130" t="s">
        <v>56</v>
      </c>
      <c r="B29" s="131"/>
      <c r="C29" s="131"/>
      <c r="D29" s="131"/>
      <c r="E29" s="131"/>
      <c r="F29" s="131"/>
      <c r="G29" s="131"/>
      <c r="H29" s="176"/>
      <c r="I29" s="10"/>
      <c r="P29" s="85">
        <f>SUM(B16:B25)</f>
        <v>0</v>
      </c>
      <c r="Q29" s="84" t="s">
        <v>124</v>
      </c>
      <c r="R29" s="84"/>
      <c r="S29" s="84"/>
      <c r="T29" s="84"/>
      <c r="U29" s="84"/>
    </row>
    <row r="30" spans="1:21">
      <c r="A30" s="48">
        <v>14</v>
      </c>
      <c r="B30" s="21"/>
      <c r="C30" s="137" t="s">
        <v>57</v>
      </c>
      <c r="D30" s="137"/>
      <c r="E30" s="137"/>
      <c r="F30" s="137"/>
      <c r="G30" s="137"/>
      <c r="H30" s="162"/>
      <c r="I30" s="96"/>
      <c r="P30" s="84" t="e">
        <f>P28/P29</f>
        <v>#DIV/0!</v>
      </c>
      <c r="Q30" s="84" t="s">
        <v>125</v>
      </c>
      <c r="R30" s="84"/>
      <c r="S30" s="84"/>
      <c r="T30" s="84"/>
      <c r="U30" s="84"/>
    </row>
    <row r="31" spans="1:21">
      <c r="A31" s="48">
        <v>15</v>
      </c>
      <c r="B31" s="21"/>
      <c r="C31" s="137" t="s">
        <v>58</v>
      </c>
      <c r="D31" s="137"/>
      <c r="E31" s="137"/>
      <c r="F31" s="137"/>
      <c r="G31" s="137"/>
      <c r="H31" s="162"/>
      <c r="I31" s="96"/>
    </row>
    <row r="32" spans="1:21">
      <c r="A32" s="48">
        <v>16</v>
      </c>
      <c r="B32" s="21"/>
      <c r="C32" s="137" t="s">
        <v>59</v>
      </c>
      <c r="D32" s="137"/>
      <c r="E32" s="137"/>
      <c r="F32" s="137"/>
      <c r="G32" s="137"/>
      <c r="H32" s="162"/>
      <c r="I32" s="96"/>
    </row>
    <row r="33" spans="1:18">
      <c r="A33" s="48">
        <v>17</v>
      </c>
      <c r="B33" s="21"/>
      <c r="C33" s="137" t="s">
        <v>60</v>
      </c>
      <c r="D33" s="137"/>
      <c r="E33" s="137"/>
      <c r="F33" s="137"/>
      <c r="G33" s="137"/>
      <c r="H33" s="162"/>
      <c r="I33" s="98" t="s">
        <v>24</v>
      </c>
      <c r="J33" s="78" t="str">
        <f>IF(ISBLANK(I33),"Error, response required.","")</f>
        <v/>
      </c>
    </row>
    <row r="34" spans="1:18">
      <c r="A34" s="134"/>
      <c r="B34" s="135"/>
      <c r="C34" s="135"/>
      <c r="D34" s="135"/>
      <c r="E34" s="135"/>
      <c r="F34" s="135"/>
      <c r="G34" s="135"/>
      <c r="H34" s="161"/>
      <c r="I34" s="10"/>
    </row>
    <row r="35" spans="1:18">
      <c r="A35" s="48">
        <v>18</v>
      </c>
      <c r="B35" s="21"/>
      <c r="C35" s="137" t="s">
        <v>61</v>
      </c>
      <c r="D35" s="137"/>
      <c r="E35" s="137"/>
      <c r="F35" s="137"/>
      <c r="G35" s="137"/>
      <c r="H35" s="162"/>
      <c r="I35" s="11">
        <f>IF(I33="No",I30-I31,IF(I33="Yes",I30-I31-I32,"Error"))</f>
        <v>0</v>
      </c>
    </row>
    <row r="36" spans="1:18">
      <c r="A36" s="48">
        <v>19</v>
      </c>
      <c r="B36" s="21"/>
      <c r="C36" s="137" t="s">
        <v>62</v>
      </c>
      <c r="D36" s="137"/>
      <c r="E36" s="137"/>
      <c r="F36" s="137"/>
      <c r="G36" s="137"/>
      <c r="H36" s="162"/>
      <c r="I36" s="54" t="e">
        <f>ROUNDDOWN(I35/I9,2)</f>
        <v>#DIV/0!</v>
      </c>
      <c r="J36" s="27"/>
    </row>
    <row r="37" spans="1:18">
      <c r="A37" s="134"/>
      <c r="B37" s="135"/>
      <c r="C37" s="135"/>
      <c r="D37" s="135"/>
      <c r="E37" s="135"/>
      <c r="F37" s="135"/>
      <c r="G37" s="135"/>
      <c r="H37" s="161"/>
      <c r="I37" s="10"/>
      <c r="R37" s="8"/>
    </row>
    <row r="38" spans="1:18" ht="30">
      <c r="A38" s="24"/>
      <c r="B38" s="13" t="s">
        <v>76</v>
      </c>
      <c r="C38" s="31" t="s">
        <v>126</v>
      </c>
      <c r="D38" s="13" t="s">
        <v>67</v>
      </c>
      <c r="E38" s="14" t="s">
        <v>13</v>
      </c>
      <c r="F38" s="13" t="s">
        <v>70</v>
      </c>
      <c r="G38" s="144" t="s">
        <v>71</v>
      </c>
      <c r="H38" s="145"/>
      <c r="I38" s="10"/>
      <c r="L38" s="3"/>
    </row>
    <row r="39" spans="1:18">
      <c r="A39" s="48">
        <v>20</v>
      </c>
      <c r="B39" s="72">
        <f t="shared" ref="B39:B48" si="8">G16</f>
        <v>0</v>
      </c>
      <c r="C39" s="73">
        <f t="shared" ref="C39:C48" si="9">C16</f>
        <v>0</v>
      </c>
      <c r="D39" s="72">
        <f t="shared" ref="D39:E48" si="10">E16</f>
        <v>0</v>
      </c>
      <c r="E39" s="56">
        <f t="shared" si="10"/>
        <v>0</v>
      </c>
      <c r="F39" s="11" t="e">
        <f>$I$36*E39</f>
        <v>#DIV/0!</v>
      </c>
      <c r="G39" s="159" t="e">
        <f t="shared" ref="G39:G48" si="11">ROUNDDOWN(F39*B39,0)</f>
        <v>#DIV/0!</v>
      </c>
      <c r="H39" s="160"/>
      <c r="I39" s="185"/>
      <c r="J39" s="26"/>
      <c r="K39" s="28"/>
      <c r="L39" s="2"/>
    </row>
    <row r="40" spans="1:18">
      <c r="A40" s="48">
        <v>21</v>
      </c>
      <c r="B40" s="72">
        <f t="shared" si="8"/>
        <v>0</v>
      </c>
      <c r="C40" s="73">
        <f t="shared" si="9"/>
        <v>0</v>
      </c>
      <c r="D40" s="72">
        <f t="shared" si="10"/>
        <v>0</v>
      </c>
      <c r="E40" s="56">
        <f t="shared" si="10"/>
        <v>0</v>
      </c>
      <c r="F40" s="11" t="e">
        <f t="shared" ref="F40:F45" si="12">$I$36*E40</f>
        <v>#DIV/0!</v>
      </c>
      <c r="G40" s="159" t="e">
        <f t="shared" si="11"/>
        <v>#DIV/0!</v>
      </c>
      <c r="H40" s="160"/>
      <c r="I40" s="186"/>
      <c r="K40" s="28"/>
      <c r="L40" s="2"/>
    </row>
    <row r="41" spans="1:18">
      <c r="A41" s="48">
        <v>22</v>
      </c>
      <c r="B41" s="72">
        <f t="shared" si="8"/>
        <v>0</v>
      </c>
      <c r="C41" s="73">
        <f t="shared" si="9"/>
        <v>0</v>
      </c>
      <c r="D41" s="72">
        <f t="shared" si="10"/>
        <v>0</v>
      </c>
      <c r="E41" s="56">
        <f t="shared" si="10"/>
        <v>0</v>
      </c>
      <c r="F41" s="11" t="e">
        <f t="shared" si="12"/>
        <v>#DIV/0!</v>
      </c>
      <c r="G41" s="159" t="e">
        <f t="shared" si="11"/>
        <v>#DIV/0!</v>
      </c>
      <c r="H41" s="160"/>
      <c r="I41" s="186"/>
      <c r="K41" s="28"/>
      <c r="L41" s="2"/>
    </row>
    <row r="42" spans="1:18">
      <c r="A42" s="48">
        <v>23</v>
      </c>
      <c r="B42" s="72">
        <f t="shared" si="8"/>
        <v>0</v>
      </c>
      <c r="C42" s="73">
        <f t="shared" si="9"/>
        <v>0</v>
      </c>
      <c r="D42" s="72">
        <f t="shared" si="10"/>
        <v>0</v>
      </c>
      <c r="E42" s="56">
        <f t="shared" si="10"/>
        <v>0</v>
      </c>
      <c r="F42" s="11" t="e">
        <f t="shared" si="12"/>
        <v>#DIV/0!</v>
      </c>
      <c r="G42" s="159" t="e">
        <f t="shared" si="11"/>
        <v>#DIV/0!</v>
      </c>
      <c r="H42" s="160"/>
      <c r="I42" s="186"/>
      <c r="L42" s="2"/>
    </row>
    <row r="43" spans="1:18">
      <c r="A43" s="48">
        <v>24</v>
      </c>
      <c r="B43" s="72">
        <f t="shared" si="8"/>
        <v>0</v>
      </c>
      <c r="C43" s="73">
        <f t="shared" si="9"/>
        <v>0</v>
      </c>
      <c r="D43" s="72">
        <f t="shared" si="10"/>
        <v>0</v>
      </c>
      <c r="E43" s="56">
        <f t="shared" si="10"/>
        <v>0</v>
      </c>
      <c r="F43" s="11" t="e">
        <f t="shared" si="12"/>
        <v>#DIV/0!</v>
      </c>
      <c r="G43" s="159" t="e">
        <f t="shared" si="11"/>
        <v>#DIV/0!</v>
      </c>
      <c r="H43" s="160"/>
      <c r="I43" s="186"/>
      <c r="L43" s="2"/>
    </row>
    <row r="44" spans="1:18" ht="15" customHeight="1">
      <c r="A44" s="48">
        <v>25</v>
      </c>
      <c r="B44" s="72">
        <f t="shared" si="8"/>
        <v>0</v>
      </c>
      <c r="C44" s="73">
        <f t="shared" si="9"/>
        <v>0</v>
      </c>
      <c r="D44" s="72">
        <f t="shared" si="10"/>
        <v>0</v>
      </c>
      <c r="E44" s="56">
        <f t="shared" si="10"/>
        <v>0</v>
      </c>
      <c r="F44" s="11" t="e">
        <f t="shared" si="12"/>
        <v>#DIV/0!</v>
      </c>
      <c r="G44" s="159" t="e">
        <f t="shared" si="11"/>
        <v>#DIV/0!</v>
      </c>
      <c r="H44" s="160"/>
      <c r="I44" s="186"/>
      <c r="L44" s="2"/>
    </row>
    <row r="45" spans="1:18" ht="15" customHeight="1">
      <c r="A45" s="48">
        <v>26</v>
      </c>
      <c r="B45" s="72">
        <f t="shared" si="8"/>
        <v>0</v>
      </c>
      <c r="C45" s="73">
        <f t="shared" si="9"/>
        <v>0</v>
      </c>
      <c r="D45" s="72">
        <f t="shared" si="10"/>
        <v>0</v>
      </c>
      <c r="E45" s="56">
        <f t="shared" si="10"/>
        <v>0</v>
      </c>
      <c r="F45" s="11" t="e">
        <f t="shared" si="12"/>
        <v>#DIV/0!</v>
      </c>
      <c r="G45" s="159" t="e">
        <f t="shared" si="11"/>
        <v>#DIV/0!</v>
      </c>
      <c r="H45" s="160"/>
      <c r="I45" s="186"/>
      <c r="L45" s="2"/>
    </row>
    <row r="46" spans="1:18" ht="15" customHeight="1">
      <c r="A46" s="48">
        <v>27</v>
      </c>
      <c r="B46" s="72">
        <f t="shared" si="8"/>
        <v>0</v>
      </c>
      <c r="C46" s="73">
        <f t="shared" si="9"/>
        <v>0</v>
      </c>
      <c r="D46" s="72">
        <f t="shared" si="10"/>
        <v>0</v>
      </c>
      <c r="E46" s="56">
        <f t="shared" si="10"/>
        <v>0</v>
      </c>
      <c r="F46" s="11" t="e">
        <f t="shared" ref="F46:F48" si="13">$I$36*E46</f>
        <v>#DIV/0!</v>
      </c>
      <c r="G46" s="159" t="e">
        <f t="shared" si="11"/>
        <v>#DIV/0!</v>
      </c>
      <c r="H46" s="160"/>
      <c r="I46" s="186"/>
      <c r="L46" s="2"/>
    </row>
    <row r="47" spans="1:18" ht="15" customHeight="1">
      <c r="A47" s="48">
        <v>28</v>
      </c>
      <c r="B47" s="72">
        <f t="shared" si="8"/>
        <v>0</v>
      </c>
      <c r="C47" s="73">
        <f t="shared" si="9"/>
        <v>0</v>
      </c>
      <c r="D47" s="72">
        <f t="shared" si="10"/>
        <v>0</v>
      </c>
      <c r="E47" s="56">
        <f t="shared" si="10"/>
        <v>0</v>
      </c>
      <c r="F47" s="11" t="e">
        <f t="shared" si="13"/>
        <v>#DIV/0!</v>
      </c>
      <c r="G47" s="159" t="e">
        <f t="shared" si="11"/>
        <v>#DIV/0!</v>
      </c>
      <c r="H47" s="160"/>
      <c r="I47" s="186"/>
    </row>
    <row r="48" spans="1:18" ht="15" customHeight="1">
      <c r="A48" s="48">
        <v>29</v>
      </c>
      <c r="B48" s="72">
        <f t="shared" si="8"/>
        <v>0</v>
      </c>
      <c r="C48" s="73">
        <f t="shared" si="9"/>
        <v>0</v>
      </c>
      <c r="D48" s="72">
        <f t="shared" si="10"/>
        <v>0</v>
      </c>
      <c r="E48" s="56">
        <f t="shared" si="10"/>
        <v>0</v>
      </c>
      <c r="F48" s="11" t="e">
        <f t="shared" si="13"/>
        <v>#DIV/0!</v>
      </c>
      <c r="G48" s="159" t="e">
        <f t="shared" si="11"/>
        <v>#DIV/0!</v>
      </c>
      <c r="H48" s="160"/>
      <c r="I48" s="187"/>
    </row>
    <row r="49" spans="1:9">
      <c r="A49" s="48">
        <v>30</v>
      </c>
      <c r="B49" s="21"/>
      <c r="C49" s="140" t="s">
        <v>72</v>
      </c>
      <c r="D49" s="140"/>
      <c r="E49" s="140"/>
      <c r="F49" s="140"/>
      <c r="G49" s="140"/>
      <c r="H49" s="181"/>
      <c r="I49" s="49" t="e">
        <f>SUM(G39:H48)</f>
        <v>#DIV/0!</v>
      </c>
    </row>
    <row r="50" spans="1:9">
      <c r="A50" s="48">
        <v>31</v>
      </c>
      <c r="B50" s="21"/>
      <c r="C50" s="137" t="s">
        <v>73</v>
      </c>
      <c r="D50" s="137"/>
      <c r="E50" s="137"/>
      <c r="F50" s="137"/>
      <c r="G50" s="137"/>
      <c r="H50" s="162"/>
      <c r="I50" s="11">
        <f>IF(I33="no",0,IF(I33="yes",I32,"Error"))</f>
        <v>0</v>
      </c>
    </row>
    <row r="51" spans="1:9">
      <c r="A51" s="48">
        <v>32</v>
      </c>
      <c r="B51" s="21"/>
      <c r="C51" s="136" t="s">
        <v>74</v>
      </c>
      <c r="D51" s="136"/>
      <c r="E51" s="136"/>
      <c r="F51" s="136"/>
      <c r="G51" s="136"/>
      <c r="H51" s="170"/>
      <c r="I51" s="16" t="e">
        <f>I49+I50</f>
        <v>#DIV/0!</v>
      </c>
    </row>
    <row r="52" spans="1:9">
      <c r="A52" s="134"/>
      <c r="B52" s="135"/>
      <c r="C52" s="135"/>
      <c r="D52" s="135"/>
      <c r="E52" s="135"/>
      <c r="F52" s="135"/>
      <c r="G52" s="135"/>
      <c r="H52" s="161"/>
      <c r="I52" s="10"/>
    </row>
    <row r="53" spans="1:9">
      <c r="A53" s="130" t="s">
        <v>75</v>
      </c>
      <c r="B53" s="131"/>
      <c r="C53" s="131"/>
      <c r="D53" s="131"/>
      <c r="E53" s="131"/>
      <c r="F53" s="131"/>
      <c r="G53" s="131"/>
      <c r="H53" s="176"/>
      <c r="I53" s="10"/>
    </row>
    <row r="54" spans="1:9">
      <c r="A54" s="24"/>
      <c r="B54" s="10" t="s">
        <v>76</v>
      </c>
      <c r="C54" s="31" t="s">
        <v>77</v>
      </c>
      <c r="D54" s="190" t="s">
        <v>78</v>
      </c>
      <c r="E54" s="190"/>
      <c r="F54" s="190"/>
      <c r="G54" s="144" t="s">
        <v>127</v>
      </c>
      <c r="H54" s="145"/>
      <c r="I54" s="121"/>
    </row>
    <row r="55" spans="1:9">
      <c r="A55" s="48">
        <v>33</v>
      </c>
      <c r="B55" s="72">
        <f>D85</f>
        <v>0</v>
      </c>
      <c r="C55" s="10" t="s">
        <v>80</v>
      </c>
      <c r="D55" s="184"/>
      <c r="E55" s="184"/>
      <c r="F55" s="184"/>
      <c r="G55" s="146">
        <f>B55*D55</f>
        <v>0</v>
      </c>
      <c r="H55" s="146"/>
      <c r="I55" s="188"/>
    </row>
    <row r="56" spans="1:9">
      <c r="A56" s="48">
        <v>34</v>
      </c>
      <c r="B56" s="72">
        <f>E85</f>
        <v>0</v>
      </c>
      <c r="C56" s="10" t="s">
        <v>81</v>
      </c>
      <c r="D56" s="184"/>
      <c r="E56" s="184"/>
      <c r="F56" s="184"/>
      <c r="G56" s="146">
        <f>B56*D56</f>
        <v>0</v>
      </c>
      <c r="H56" s="146"/>
      <c r="I56" s="188"/>
    </row>
    <row r="57" spans="1:9">
      <c r="A57" s="48">
        <v>35</v>
      </c>
      <c r="B57" s="72">
        <f>F85</f>
        <v>0</v>
      </c>
      <c r="C57" s="10" t="s">
        <v>82</v>
      </c>
      <c r="D57" s="184"/>
      <c r="E57" s="184"/>
      <c r="F57" s="184"/>
      <c r="G57" s="146">
        <f>B57*D57</f>
        <v>0</v>
      </c>
      <c r="H57" s="146"/>
      <c r="I57" s="188"/>
    </row>
    <row r="58" spans="1:9">
      <c r="A58" s="48">
        <v>36</v>
      </c>
      <c r="B58" s="72">
        <f>G85</f>
        <v>0</v>
      </c>
      <c r="C58" s="10" t="s">
        <v>83</v>
      </c>
      <c r="D58" s="184"/>
      <c r="E58" s="184"/>
      <c r="F58" s="184"/>
      <c r="G58" s="146">
        <f>B58*D58</f>
        <v>0</v>
      </c>
      <c r="H58" s="146"/>
      <c r="I58" s="188"/>
    </row>
    <row r="59" spans="1:9">
      <c r="A59" s="48">
        <v>37</v>
      </c>
      <c r="B59" s="72">
        <f>H85</f>
        <v>0</v>
      </c>
      <c r="C59" s="10" t="s">
        <v>84</v>
      </c>
      <c r="D59" s="184"/>
      <c r="E59" s="184"/>
      <c r="F59" s="184"/>
      <c r="G59" s="146">
        <f>B59*D59</f>
        <v>0</v>
      </c>
      <c r="H59" s="146"/>
      <c r="I59" s="189"/>
    </row>
    <row r="60" spans="1:9">
      <c r="A60" s="48">
        <v>38</v>
      </c>
      <c r="B60" s="21"/>
      <c r="C60" s="136" t="s">
        <v>85</v>
      </c>
      <c r="D60" s="136"/>
      <c r="E60" s="136"/>
      <c r="F60" s="136"/>
      <c r="G60" s="136"/>
      <c r="H60" s="170"/>
      <c r="I60" s="23">
        <f>SUM(G55:H59)</f>
        <v>0</v>
      </c>
    </row>
    <row r="61" spans="1:9">
      <c r="A61" s="134"/>
      <c r="B61" s="135"/>
      <c r="C61" s="135"/>
      <c r="D61" s="135"/>
      <c r="E61" s="135"/>
      <c r="F61" s="135"/>
      <c r="G61" s="135"/>
      <c r="H61" s="161"/>
      <c r="I61" s="10"/>
    </row>
    <row r="62" spans="1:9">
      <c r="A62" s="130" t="s">
        <v>86</v>
      </c>
      <c r="B62" s="131"/>
      <c r="C62" s="131"/>
      <c r="D62" s="131"/>
      <c r="E62" s="131"/>
      <c r="F62" s="131"/>
      <c r="G62" s="131"/>
      <c r="H62" s="176"/>
      <c r="I62" s="10"/>
    </row>
    <row r="63" spans="1:9">
      <c r="A63" s="48">
        <v>39</v>
      </c>
      <c r="B63" s="21"/>
      <c r="C63" s="137" t="s">
        <v>87</v>
      </c>
      <c r="D63" s="137"/>
      <c r="E63" s="137"/>
      <c r="F63" s="137"/>
      <c r="G63" s="137"/>
      <c r="H63" s="162"/>
      <c r="I63" s="56" t="str">
        <f>I12</f>
        <v>Not provided</v>
      </c>
    </row>
    <row r="64" spans="1:9">
      <c r="A64" s="48">
        <v>40</v>
      </c>
      <c r="B64" s="21"/>
      <c r="C64" s="137" t="s">
        <v>88</v>
      </c>
      <c r="D64" s="137"/>
      <c r="E64" s="137"/>
      <c r="F64" s="137"/>
      <c r="G64" s="137"/>
      <c r="H64" s="162"/>
      <c r="I64" s="11" t="e">
        <f>I51</f>
        <v>#DIV/0!</v>
      </c>
    </row>
    <row r="65" spans="1:9">
      <c r="A65" s="48">
        <v>41</v>
      </c>
      <c r="B65" s="21"/>
      <c r="C65" s="137" t="s">
        <v>89</v>
      </c>
      <c r="D65" s="137"/>
      <c r="E65" s="137"/>
      <c r="F65" s="137"/>
      <c r="G65" s="137"/>
      <c r="H65" s="162"/>
      <c r="I65" s="11">
        <f>I60</f>
        <v>0</v>
      </c>
    </row>
    <row r="66" spans="1:9">
      <c r="A66" s="48">
        <v>42</v>
      </c>
      <c r="B66" s="21"/>
      <c r="C66" s="136" t="s">
        <v>90</v>
      </c>
      <c r="D66" s="136"/>
      <c r="E66" s="136"/>
      <c r="F66" s="136"/>
      <c r="G66" s="136"/>
      <c r="H66" s="170"/>
      <c r="I66" s="16" t="e">
        <f>IF(ISBLANK(I12),MIN(I64:I65),MIN(I63:I65))</f>
        <v>#DIV/0!</v>
      </c>
    </row>
    <row r="71" spans="1:9" hidden="1">
      <c r="D71" t="s">
        <v>91</v>
      </c>
    </row>
    <row r="72" spans="1:9" hidden="1">
      <c r="D72" s="4" t="s">
        <v>92</v>
      </c>
      <c r="E72" s="4" t="s">
        <v>93</v>
      </c>
      <c r="F72" s="4" t="s">
        <v>94</v>
      </c>
      <c r="G72" s="4" t="s">
        <v>95</v>
      </c>
      <c r="H72" s="4" t="s">
        <v>96</v>
      </c>
    </row>
    <row r="73" spans="1:9" hidden="1">
      <c r="C73" s="36" t="s">
        <v>128</v>
      </c>
      <c r="D73" s="5">
        <v>0</v>
      </c>
      <c r="E73" s="5">
        <v>1</v>
      </c>
      <c r="F73" s="5">
        <v>2</v>
      </c>
      <c r="G73" s="5">
        <v>3</v>
      </c>
      <c r="H73" s="5">
        <v>4</v>
      </c>
    </row>
    <row r="74" spans="1:9" hidden="1">
      <c r="C74" s="36"/>
      <c r="D74" s="4">
        <f t="shared" ref="D74:H83" si="14">IF($D39=D$73,$B39,0)</f>
        <v>0</v>
      </c>
      <c r="E74" s="4">
        <f t="shared" si="14"/>
        <v>0</v>
      </c>
      <c r="F74" s="4">
        <f t="shared" si="14"/>
        <v>0</v>
      </c>
      <c r="G74" s="4">
        <f t="shared" si="14"/>
        <v>0</v>
      </c>
      <c r="H74" s="4">
        <f t="shared" si="14"/>
        <v>0</v>
      </c>
    </row>
    <row r="75" spans="1:9" hidden="1">
      <c r="C75" s="36"/>
      <c r="D75" s="4">
        <f t="shared" si="14"/>
        <v>0</v>
      </c>
      <c r="E75" s="4">
        <f t="shared" si="14"/>
        <v>0</v>
      </c>
      <c r="F75" s="4">
        <f t="shared" si="14"/>
        <v>0</v>
      </c>
      <c r="G75" s="4">
        <f t="shared" si="14"/>
        <v>0</v>
      </c>
      <c r="H75" s="4">
        <f t="shared" si="14"/>
        <v>0</v>
      </c>
    </row>
    <row r="76" spans="1:9" hidden="1">
      <c r="C76" s="36"/>
      <c r="D76" s="4">
        <f t="shared" si="14"/>
        <v>0</v>
      </c>
      <c r="E76" s="4">
        <f t="shared" si="14"/>
        <v>0</v>
      </c>
      <c r="F76" s="4">
        <f t="shared" si="14"/>
        <v>0</v>
      </c>
      <c r="G76" s="4">
        <f t="shared" si="14"/>
        <v>0</v>
      </c>
      <c r="H76" s="4">
        <f t="shared" si="14"/>
        <v>0</v>
      </c>
    </row>
    <row r="77" spans="1:9" hidden="1">
      <c r="C77" s="36"/>
      <c r="D77" s="4">
        <f t="shared" si="14"/>
        <v>0</v>
      </c>
      <c r="E77" s="4">
        <f t="shared" si="14"/>
        <v>0</v>
      </c>
      <c r="F77" s="4">
        <f t="shared" si="14"/>
        <v>0</v>
      </c>
      <c r="G77" s="4">
        <f t="shared" si="14"/>
        <v>0</v>
      </c>
      <c r="H77" s="4">
        <f t="shared" si="14"/>
        <v>0</v>
      </c>
    </row>
    <row r="78" spans="1:9" hidden="1">
      <c r="C78" s="36"/>
      <c r="D78" s="4">
        <f t="shared" si="14"/>
        <v>0</v>
      </c>
      <c r="E78" s="4">
        <f t="shared" si="14"/>
        <v>0</v>
      </c>
      <c r="F78" s="4">
        <f t="shared" si="14"/>
        <v>0</v>
      </c>
      <c r="G78" s="4">
        <f t="shared" si="14"/>
        <v>0</v>
      </c>
      <c r="H78" s="4">
        <f t="shared" si="14"/>
        <v>0</v>
      </c>
    </row>
    <row r="79" spans="1:9" hidden="1">
      <c r="C79" s="36"/>
      <c r="D79" s="4">
        <f t="shared" si="14"/>
        <v>0</v>
      </c>
      <c r="E79" s="4">
        <f t="shared" si="14"/>
        <v>0</v>
      </c>
      <c r="F79" s="4">
        <f t="shared" si="14"/>
        <v>0</v>
      </c>
      <c r="G79" s="4">
        <f t="shared" si="14"/>
        <v>0</v>
      </c>
      <c r="H79" s="4">
        <f t="shared" si="14"/>
        <v>0</v>
      </c>
    </row>
    <row r="80" spans="1:9" hidden="1">
      <c r="C80" s="36"/>
      <c r="D80" s="4">
        <f t="shared" si="14"/>
        <v>0</v>
      </c>
      <c r="E80" s="4">
        <f t="shared" si="14"/>
        <v>0</v>
      </c>
      <c r="F80" s="4">
        <f t="shared" si="14"/>
        <v>0</v>
      </c>
      <c r="G80" s="4">
        <f t="shared" si="14"/>
        <v>0</v>
      </c>
      <c r="H80" s="4">
        <f t="shared" si="14"/>
        <v>0</v>
      </c>
    </row>
    <row r="81" spans="3:8" hidden="1">
      <c r="C81" s="36"/>
      <c r="D81" s="4">
        <f t="shared" si="14"/>
        <v>0</v>
      </c>
      <c r="E81" s="4">
        <f t="shared" si="14"/>
        <v>0</v>
      </c>
      <c r="F81" s="4">
        <f t="shared" si="14"/>
        <v>0</v>
      </c>
      <c r="G81" s="4">
        <f t="shared" si="14"/>
        <v>0</v>
      </c>
      <c r="H81" s="4">
        <f t="shared" si="14"/>
        <v>0</v>
      </c>
    </row>
    <row r="82" spans="3:8" hidden="1">
      <c r="C82" s="36"/>
      <c r="D82" s="4">
        <f t="shared" si="14"/>
        <v>0</v>
      </c>
      <c r="E82" s="4">
        <f t="shared" si="14"/>
        <v>0</v>
      </c>
      <c r="F82" s="4">
        <f t="shared" si="14"/>
        <v>0</v>
      </c>
      <c r="G82" s="4">
        <f t="shared" si="14"/>
        <v>0</v>
      </c>
      <c r="H82" s="4">
        <f t="shared" si="14"/>
        <v>0</v>
      </c>
    </row>
    <row r="83" spans="3:8" hidden="1">
      <c r="C83" s="36"/>
      <c r="D83" s="4">
        <f t="shared" si="14"/>
        <v>0</v>
      </c>
      <c r="E83" s="4">
        <f t="shared" si="14"/>
        <v>0</v>
      </c>
      <c r="F83" s="4">
        <f t="shared" si="14"/>
        <v>0</v>
      </c>
      <c r="G83" s="4">
        <f t="shared" si="14"/>
        <v>0</v>
      </c>
      <c r="H83" s="4">
        <f t="shared" si="14"/>
        <v>0</v>
      </c>
    </row>
    <row r="84" spans="3:8" hidden="1">
      <c r="C84" s="36"/>
      <c r="D84" s="4"/>
      <c r="E84" s="4"/>
      <c r="F84" s="4"/>
      <c r="G84" s="4"/>
      <c r="H84" s="4"/>
    </row>
    <row r="85" spans="3:8" hidden="1">
      <c r="C85" s="36" t="s">
        <v>129</v>
      </c>
      <c r="D85" s="6">
        <f>SUM(D74:D83)</f>
        <v>0</v>
      </c>
      <c r="E85" s="6">
        <f t="shared" ref="E85:H85" si="15">SUM(E74:E83)</f>
        <v>0</v>
      </c>
      <c r="F85" s="6">
        <f t="shared" si="15"/>
        <v>0</v>
      </c>
      <c r="G85" s="6">
        <f t="shared" si="15"/>
        <v>0</v>
      </c>
      <c r="H85" s="6">
        <f t="shared" si="15"/>
        <v>0</v>
      </c>
    </row>
  </sheetData>
  <sheetProtection sheet="1" objects="1" scenarios="1"/>
  <mergeCells count="70">
    <mergeCell ref="C9:H9"/>
    <mergeCell ref="A10:H10"/>
    <mergeCell ref="C12:H12"/>
    <mergeCell ref="C4:E4"/>
    <mergeCell ref="C5:E5"/>
    <mergeCell ref="C6:E6"/>
    <mergeCell ref="C65:H65"/>
    <mergeCell ref="C49:H49"/>
    <mergeCell ref="C50:H50"/>
    <mergeCell ref="C51:H51"/>
    <mergeCell ref="C15:D15"/>
    <mergeCell ref="G38:H38"/>
    <mergeCell ref="G39:H39"/>
    <mergeCell ref="G40:H40"/>
    <mergeCell ref="G41:H41"/>
    <mergeCell ref="G42:H42"/>
    <mergeCell ref="G43:H43"/>
    <mergeCell ref="G44:H44"/>
    <mergeCell ref="G45:H45"/>
    <mergeCell ref="G46:H46"/>
    <mergeCell ref="G47:H47"/>
    <mergeCell ref="G48:H48"/>
    <mergeCell ref="G59:H59"/>
    <mergeCell ref="C20:D20"/>
    <mergeCell ref="C66:H66"/>
    <mergeCell ref="C60:H60"/>
    <mergeCell ref="A61:H61"/>
    <mergeCell ref="C63:H63"/>
    <mergeCell ref="C30:H30"/>
    <mergeCell ref="C31:H31"/>
    <mergeCell ref="C32:H32"/>
    <mergeCell ref="C33:H33"/>
    <mergeCell ref="A34:H34"/>
    <mergeCell ref="C35:H35"/>
    <mergeCell ref="C36:H36"/>
    <mergeCell ref="C64:H64"/>
    <mergeCell ref="A62:H62"/>
    <mergeCell ref="C21:D21"/>
    <mergeCell ref="D57:F57"/>
    <mergeCell ref="D58:F58"/>
    <mergeCell ref="A53:H53"/>
    <mergeCell ref="I39:I48"/>
    <mergeCell ref="A37:H37"/>
    <mergeCell ref="A52:H52"/>
    <mergeCell ref="I54:I59"/>
    <mergeCell ref="D54:F54"/>
    <mergeCell ref="D55:F55"/>
    <mergeCell ref="D56:F56"/>
    <mergeCell ref="G54:H54"/>
    <mergeCell ref="G55:H55"/>
    <mergeCell ref="G56:H56"/>
    <mergeCell ref="G57:H57"/>
    <mergeCell ref="D59:F59"/>
    <mergeCell ref="G58:H58"/>
    <mergeCell ref="A1:E1"/>
    <mergeCell ref="H26:I26"/>
    <mergeCell ref="A8:H8"/>
    <mergeCell ref="A11:H11"/>
    <mergeCell ref="A29:H29"/>
    <mergeCell ref="C16:D16"/>
    <mergeCell ref="C17:D17"/>
    <mergeCell ref="C18:D18"/>
    <mergeCell ref="C19:D19"/>
    <mergeCell ref="A3:H3"/>
    <mergeCell ref="A2:H2"/>
    <mergeCell ref="C23:D23"/>
    <mergeCell ref="C24:D24"/>
    <mergeCell ref="C25:D25"/>
    <mergeCell ref="A27:H27"/>
    <mergeCell ref="C22:D22"/>
  </mergeCells>
  <dataValidations count="1">
    <dataValidation type="list" showInputMessage="1" showErrorMessage="1" promptTitle="Response Required" prompt="To treat relocation as common cost of project, choose No.  To treat relocation as a cost exclusive to the HOME-assisted units, enter Yes." sqref="I33">
      <formula1>"No,Yes"</formula1>
    </dataValidation>
  </dataValidations>
  <hyperlinks>
    <hyperlink ref="A1:D1" location="'Selection of Method'!A1" display="Return to Selection of Method &amp; Project Information Page"/>
  </hyperlinks>
  <pageMargins left="0.7" right="0.7" top="0.75" bottom="0.75" header="0.3" footer="0.3"/>
  <pageSetup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General Instructions</vt:lpstr>
      <vt:lpstr>Selection of Method</vt:lpstr>
      <vt:lpstr>Proration Method - HOME</vt:lpstr>
      <vt:lpstr>Proration Method - HTF (Float)</vt:lpstr>
      <vt:lpstr>Standard Method-HTF if FIXED</vt:lpstr>
      <vt:lpstr>Ineligible</vt:lpstr>
      <vt:lpstr>Proration Method - $ Needed</vt:lpstr>
      <vt:lpstr>Hybrid Method - $ Needed</vt:lpstr>
      <vt:lpstr>Address</vt:lpstr>
      <vt:lpstr>Name</vt:lpstr>
      <vt:lpstr>'Hybrid Method - $ Needed'!Print_Area</vt:lpstr>
      <vt:lpstr>'Proration Method - $ Needed'!Print_Area</vt:lpstr>
      <vt:lpstr>'Proration Method - HOME'!Print_Area</vt:lpstr>
      <vt:lpstr>'Proration Method - HTF (Float)'!Print_Area</vt:lpstr>
      <vt:lpstr>'Selection of Method'!Print_Area</vt:lpstr>
      <vt:lpstr>'Standard Method-HTF if FIXED'!Print_Area</vt:lpstr>
      <vt:lpstr>ReviewDate</vt:lpstr>
      <vt:lpstr>TotSqFt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Cost Allocation Tool</dc:title>
  <dc:subject>Cost Allocation in the HOME Program</dc:subject>
  <dc:creator>Stephen S. Lathom</dc:creator>
  <cp:keywords/>
  <dc:description>Rev. 12.11.16</dc:description>
  <cp:lastModifiedBy>Laura Lind</cp:lastModifiedBy>
  <cp:revision/>
  <dcterms:created xsi:type="dcterms:W3CDTF">2015-03-06T03:52:17Z</dcterms:created>
  <dcterms:modified xsi:type="dcterms:W3CDTF">2023-09-19T18:10:52Z</dcterms:modified>
  <cp:category/>
  <cp:contentStatus/>
</cp:coreProperties>
</file>